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9020" windowHeight="11760" tabRatio="561" activeTab="1"/>
  </bookViews>
  <sheets>
    <sheet name="ฟอร์ม" sheetId="8" r:id="rId1"/>
    <sheet name="นักศึกษาทั้งหมด 2556" sheetId="7" r:id="rId2"/>
  </sheets>
  <definedNames>
    <definedName name="_xlnm.Print_Area" localSheetId="1">'นักศึกษาทั้งหมด 2556'!$A$1:$X$396</definedName>
    <definedName name="_xlnm.Print_Area" localSheetId="0">ฟอร์ม!$A$1:$X$332</definedName>
    <definedName name="_xlnm.Print_Titles" localSheetId="1">'นักศึกษาทั้งหมด 2556'!$3:$7</definedName>
    <definedName name="_xlnm.Print_Titles" localSheetId="0">ฟอร์ม!$4:$8</definedName>
  </definedNames>
  <calcPr calcId="125725"/>
</workbook>
</file>

<file path=xl/calcChain.xml><?xml version="1.0" encoding="utf-8"?>
<calcChain xmlns="http://schemas.openxmlformats.org/spreadsheetml/2006/main">
  <c r="D386" i="7"/>
  <c r="C370"/>
  <c r="D348"/>
  <c r="D347"/>
  <c r="D345"/>
  <c r="D343"/>
  <c r="D332"/>
  <c r="D329"/>
  <c r="C322"/>
  <c r="D316"/>
  <c r="C314"/>
  <c r="C291"/>
  <c r="C290"/>
  <c r="C287"/>
  <c r="D271"/>
  <c r="D267"/>
  <c r="D262"/>
  <c r="D261"/>
  <c r="D258"/>
  <c r="D257"/>
  <c r="I237"/>
  <c r="D222"/>
  <c r="D200"/>
  <c r="C206"/>
  <c r="C205"/>
  <c r="C184"/>
  <c r="C182"/>
  <c r="C181"/>
  <c r="D177"/>
  <c r="C177"/>
  <c r="D211"/>
  <c r="D197"/>
  <c r="C197"/>
  <c r="C150"/>
  <c r="C119"/>
  <c r="C118"/>
  <c r="C114"/>
  <c r="D92"/>
  <c r="C92"/>
  <c r="D81"/>
  <c r="C80"/>
  <c r="C77"/>
  <c r="D75"/>
  <c r="D74"/>
  <c r="C27"/>
  <c r="D26"/>
  <c r="C26"/>
  <c r="O26" s="1"/>
  <c r="C30"/>
  <c r="C36"/>
  <c r="D13"/>
  <c r="D12"/>
  <c r="D11"/>
  <c r="N55"/>
  <c r="N56"/>
  <c r="K55"/>
  <c r="K56"/>
  <c r="H55"/>
  <c r="H56"/>
  <c r="E55"/>
  <c r="E56"/>
  <c r="O55"/>
  <c r="Q55" s="1"/>
  <c r="P55"/>
  <c r="O56"/>
  <c r="P56"/>
  <c r="S55"/>
  <c r="T55"/>
  <c r="V55"/>
  <c r="W55"/>
  <c r="S56"/>
  <c r="T56"/>
  <c r="V56"/>
  <c r="W56"/>
  <c r="R57"/>
  <c r="M57"/>
  <c r="L57"/>
  <c r="J57"/>
  <c r="I57"/>
  <c r="G57"/>
  <c r="F57"/>
  <c r="D57"/>
  <c r="C57"/>
  <c r="R376"/>
  <c r="M376"/>
  <c r="L376"/>
  <c r="J376"/>
  <c r="I376"/>
  <c r="G376"/>
  <c r="F376"/>
  <c r="D376"/>
  <c r="R225"/>
  <c r="M225"/>
  <c r="L225"/>
  <c r="J225"/>
  <c r="I225"/>
  <c r="G225"/>
  <c r="F225"/>
  <c r="D225"/>
  <c r="C225"/>
  <c r="R31"/>
  <c r="M31"/>
  <c r="L31"/>
  <c r="J31"/>
  <c r="I31"/>
  <c r="G31"/>
  <c r="F31"/>
  <c r="D31"/>
  <c r="R28"/>
  <c r="M28"/>
  <c r="L28"/>
  <c r="J28"/>
  <c r="I28"/>
  <c r="G28"/>
  <c r="F28"/>
  <c r="D28"/>
  <c r="R15"/>
  <c r="R16" s="1"/>
  <c r="R17" s="1"/>
  <c r="M15"/>
  <c r="M16" s="1"/>
  <c r="M17" s="1"/>
  <c r="L15"/>
  <c r="L16" s="1"/>
  <c r="L17" s="1"/>
  <c r="J15"/>
  <c r="J16" s="1"/>
  <c r="J17" s="1"/>
  <c r="I15"/>
  <c r="I16" s="1"/>
  <c r="I17" s="1"/>
  <c r="G15"/>
  <c r="G16" s="1"/>
  <c r="G17" s="1"/>
  <c r="F15"/>
  <c r="F16" s="1"/>
  <c r="F17" s="1"/>
  <c r="O22"/>
  <c r="P22"/>
  <c r="O23"/>
  <c r="P23"/>
  <c r="O24"/>
  <c r="P24"/>
  <c r="O25"/>
  <c r="P25"/>
  <c r="P26"/>
  <c r="O27"/>
  <c r="P27"/>
  <c r="O12"/>
  <c r="P12"/>
  <c r="O13"/>
  <c r="P13"/>
  <c r="O14"/>
  <c r="P14"/>
  <c r="R392"/>
  <c r="M392"/>
  <c r="L392"/>
  <c r="J392"/>
  <c r="I392"/>
  <c r="G392"/>
  <c r="F392"/>
  <c r="D392"/>
  <c r="C392"/>
  <c r="S391"/>
  <c r="T391"/>
  <c r="U391"/>
  <c r="O391"/>
  <c r="P391"/>
  <c r="N391"/>
  <c r="K391"/>
  <c r="H391"/>
  <c r="E391"/>
  <c r="R387"/>
  <c r="M387"/>
  <c r="L387"/>
  <c r="J387"/>
  <c r="I387"/>
  <c r="G387"/>
  <c r="F387"/>
  <c r="D387"/>
  <c r="C387"/>
  <c r="T386"/>
  <c r="T387" s="1"/>
  <c r="S386"/>
  <c r="P386"/>
  <c r="P387" s="1"/>
  <c r="O386"/>
  <c r="O387" s="1"/>
  <c r="N386"/>
  <c r="N387" s="1"/>
  <c r="K386"/>
  <c r="K387" s="1"/>
  <c r="H386"/>
  <c r="H387" s="1"/>
  <c r="E386"/>
  <c r="E387" s="1"/>
  <c r="Q391" l="1"/>
  <c r="D15"/>
  <c r="D16" s="1"/>
  <c r="D17" s="1"/>
  <c r="X56"/>
  <c r="U56"/>
  <c r="Q56"/>
  <c r="X55"/>
  <c r="U55"/>
  <c r="W391"/>
  <c r="V391"/>
  <c r="V386"/>
  <c r="U386"/>
  <c r="U387" s="1"/>
  <c r="W386"/>
  <c r="W387" s="1"/>
  <c r="Q386"/>
  <c r="Q387" s="1"/>
  <c r="V387"/>
  <c r="S387"/>
  <c r="X391" l="1"/>
  <c r="X386"/>
  <c r="X387" s="1"/>
  <c r="D372" l="1"/>
  <c r="C372"/>
  <c r="C376"/>
  <c r="T375"/>
  <c r="T376" s="1"/>
  <c r="S375"/>
  <c r="S376" s="1"/>
  <c r="P375"/>
  <c r="P376" s="1"/>
  <c r="O375"/>
  <c r="N375"/>
  <c r="N376" s="1"/>
  <c r="K375"/>
  <c r="K376" s="1"/>
  <c r="H375"/>
  <c r="H376" s="1"/>
  <c r="E375"/>
  <c r="E376" s="1"/>
  <c r="S370"/>
  <c r="T370"/>
  <c r="S372"/>
  <c r="T372"/>
  <c r="O370"/>
  <c r="V370" s="1"/>
  <c r="P370"/>
  <c r="W370" s="1"/>
  <c r="O372"/>
  <c r="V372" s="1"/>
  <c r="P372"/>
  <c r="N370"/>
  <c r="N372"/>
  <c r="K370"/>
  <c r="K372"/>
  <c r="H370"/>
  <c r="H372"/>
  <c r="E370"/>
  <c r="E372"/>
  <c r="T363"/>
  <c r="S363"/>
  <c r="U363" s="1"/>
  <c r="P363"/>
  <c r="W363" s="1"/>
  <c r="W364" s="1"/>
  <c r="D359"/>
  <c r="C359"/>
  <c r="T364"/>
  <c r="R364"/>
  <c r="M364"/>
  <c r="J364"/>
  <c r="J365" s="1"/>
  <c r="I364"/>
  <c r="G364"/>
  <c r="F364"/>
  <c r="E364"/>
  <c r="D364"/>
  <c r="R361"/>
  <c r="M361"/>
  <c r="L361"/>
  <c r="J361"/>
  <c r="I361"/>
  <c r="G361"/>
  <c r="F361"/>
  <c r="D361"/>
  <c r="C361"/>
  <c r="H363"/>
  <c r="H364" s="1"/>
  <c r="E363"/>
  <c r="S344"/>
  <c r="T344"/>
  <c r="S345"/>
  <c r="T345"/>
  <c r="S346"/>
  <c r="T346"/>
  <c r="S347"/>
  <c r="T347"/>
  <c r="S348"/>
  <c r="T348"/>
  <c r="S349"/>
  <c r="T349"/>
  <c r="S350"/>
  <c r="T350"/>
  <c r="O344"/>
  <c r="V344" s="1"/>
  <c r="P344"/>
  <c r="Q344" s="1"/>
  <c r="O345"/>
  <c r="V345" s="1"/>
  <c r="P345"/>
  <c r="W345" s="1"/>
  <c r="O346"/>
  <c r="V346" s="1"/>
  <c r="P346"/>
  <c r="O347"/>
  <c r="V347" s="1"/>
  <c r="P347"/>
  <c r="W347" s="1"/>
  <c r="O348"/>
  <c r="V348" s="1"/>
  <c r="P348"/>
  <c r="O349"/>
  <c r="V349" s="1"/>
  <c r="P349"/>
  <c r="W349" s="1"/>
  <c r="O350"/>
  <c r="V350" s="1"/>
  <c r="P350"/>
  <c r="W350" s="1"/>
  <c r="N344"/>
  <c r="N345"/>
  <c r="N346"/>
  <c r="N347"/>
  <c r="N348"/>
  <c r="N349"/>
  <c r="N350"/>
  <c r="K344"/>
  <c r="K345"/>
  <c r="K346"/>
  <c r="K347"/>
  <c r="K348"/>
  <c r="K349"/>
  <c r="K350"/>
  <c r="H344"/>
  <c r="H345"/>
  <c r="H346"/>
  <c r="H347"/>
  <c r="H348"/>
  <c r="H349"/>
  <c r="H350"/>
  <c r="E344"/>
  <c r="E345"/>
  <c r="E346"/>
  <c r="E347"/>
  <c r="E348"/>
  <c r="E349"/>
  <c r="E350"/>
  <c r="R337"/>
  <c r="M337"/>
  <c r="L337"/>
  <c r="J337"/>
  <c r="I337"/>
  <c r="G337"/>
  <c r="F337"/>
  <c r="D337"/>
  <c r="R306"/>
  <c r="M306"/>
  <c r="L306"/>
  <c r="J306"/>
  <c r="I306"/>
  <c r="G306"/>
  <c r="F306"/>
  <c r="D306"/>
  <c r="C306"/>
  <c r="O297"/>
  <c r="S297" s="1"/>
  <c r="P297"/>
  <c r="O298"/>
  <c r="P298"/>
  <c r="T298" s="1"/>
  <c r="O301"/>
  <c r="P301"/>
  <c r="T301" s="1"/>
  <c r="O302"/>
  <c r="P302"/>
  <c r="T302" s="1"/>
  <c r="O303"/>
  <c r="P303"/>
  <c r="O305"/>
  <c r="P305"/>
  <c r="T305" s="1"/>
  <c r="O299"/>
  <c r="P299"/>
  <c r="Q299" s="1"/>
  <c r="O300"/>
  <c r="P300"/>
  <c r="T297"/>
  <c r="V297"/>
  <c r="W297"/>
  <c r="S298"/>
  <c r="V298"/>
  <c r="W298"/>
  <c r="S301"/>
  <c r="V301"/>
  <c r="W301"/>
  <c r="S302"/>
  <c r="V302"/>
  <c r="W302"/>
  <c r="S303"/>
  <c r="T303"/>
  <c r="V303"/>
  <c r="W303"/>
  <c r="S305"/>
  <c r="V305"/>
  <c r="W305"/>
  <c r="V299"/>
  <c r="W299"/>
  <c r="V300"/>
  <c r="W300"/>
  <c r="N297"/>
  <c r="N298"/>
  <c r="N301"/>
  <c r="N302"/>
  <c r="N303"/>
  <c r="N305"/>
  <c r="N299"/>
  <c r="N300"/>
  <c r="K297"/>
  <c r="K298"/>
  <c r="K301"/>
  <c r="K302"/>
  <c r="K303"/>
  <c r="K305"/>
  <c r="K299"/>
  <c r="K300"/>
  <c r="H297"/>
  <c r="H298"/>
  <c r="H301"/>
  <c r="H302"/>
  <c r="H303"/>
  <c r="H305"/>
  <c r="H299"/>
  <c r="H300"/>
  <c r="E297"/>
  <c r="E298"/>
  <c r="E301"/>
  <c r="E302"/>
  <c r="E303"/>
  <c r="E305"/>
  <c r="E299"/>
  <c r="E300"/>
  <c r="S258"/>
  <c r="T258"/>
  <c r="S259"/>
  <c r="T259"/>
  <c r="S260"/>
  <c r="T260"/>
  <c r="S261"/>
  <c r="T261"/>
  <c r="S262"/>
  <c r="T262"/>
  <c r="O258"/>
  <c r="V258" s="1"/>
  <c r="P258"/>
  <c r="O259"/>
  <c r="V259" s="1"/>
  <c r="P259"/>
  <c r="O260"/>
  <c r="V260" s="1"/>
  <c r="P260"/>
  <c r="W260" s="1"/>
  <c r="O261"/>
  <c r="V261" s="1"/>
  <c r="P261"/>
  <c r="W261" s="1"/>
  <c r="O262"/>
  <c r="V262" s="1"/>
  <c r="P262"/>
  <c r="N258"/>
  <c r="N259"/>
  <c r="N260"/>
  <c r="N261"/>
  <c r="N262"/>
  <c r="K258"/>
  <c r="K259"/>
  <c r="K260"/>
  <c r="K261"/>
  <c r="K262"/>
  <c r="H258"/>
  <c r="H259"/>
  <c r="H260"/>
  <c r="H261"/>
  <c r="H262"/>
  <c r="E258"/>
  <c r="E259"/>
  <c r="E260"/>
  <c r="E261"/>
  <c r="E262"/>
  <c r="S244"/>
  <c r="T244"/>
  <c r="V246"/>
  <c r="W246"/>
  <c r="S247"/>
  <c r="T247"/>
  <c r="S248"/>
  <c r="T248"/>
  <c r="S249"/>
  <c r="T249"/>
  <c r="S250"/>
  <c r="T250"/>
  <c r="O244"/>
  <c r="V244" s="1"/>
  <c r="P244"/>
  <c r="W244" s="1"/>
  <c r="O246"/>
  <c r="S246" s="1"/>
  <c r="P246"/>
  <c r="O247"/>
  <c r="V247" s="1"/>
  <c r="P247"/>
  <c r="O248"/>
  <c r="V248" s="1"/>
  <c r="P248"/>
  <c r="O249"/>
  <c r="V249" s="1"/>
  <c r="P249"/>
  <c r="O250"/>
  <c r="V250" s="1"/>
  <c r="P250"/>
  <c r="N244"/>
  <c r="N246"/>
  <c r="N247"/>
  <c r="N248"/>
  <c r="N249"/>
  <c r="N250"/>
  <c r="K244"/>
  <c r="K246"/>
  <c r="K247"/>
  <c r="K248"/>
  <c r="K249"/>
  <c r="K250"/>
  <c r="H244"/>
  <c r="H246"/>
  <c r="H247"/>
  <c r="H248"/>
  <c r="H249"/>
  <c r="H250"/>
  <c r="E244"/>
  <c r="E246"/>
  <c r="E247"/>
  <c r="E248"/>
  <c r="E249"/>
  <c r="E250"/>
  <c r="D193"/>
  <c r="C193"/>
  <c r="D190"/>
  <c r="C190"/>
  <c r="V178"/>
  <c r="W178"/>
  <c r="V179"/>
  <c r="X179" s="1"/>
  <c r="W179"/>
  <c r="V180"/>
  <c r="W180"/>
  <c r="X180" s="1"/>
  <c r="V181"/>
  <c r="W181"/>
  <c r="S182"/>
  <c r="T182"/>
  <c r="S183"/>
  <c r="T183"/>
  <c r="S184"/>
  <c r="T184"/>
  <c r="S185"/>
  <c r="T185"/>
  <c r="O178"/>
  <c r="S178" s="1"/>
  <c r="P178"/>
  <c r="T178" s="1"/>
  <c r="O179"/>
  <c r="S179" s="1"/>
  <c r="P179"/>
  <c r="O180"/>
  <c r="S180" s="1"/>
  <c r="P180"/>
  <c r="O181"/>
  <c r="S181" s="1"/>
  <c r="P181"/>
  <c r="T181" s="1"/>
  <c r="O182"/>
  <c r="V182" s="1"/>
  <c r="P182"/>
  <c r="W182" s="1"/>
  <c r="O183"/>
  <c r="V183" s="1"/>
  <c r="P183"/>
  <c r="W183" s="1"/>
  <c r="O184"/>
  <c r="V184" s="1"/>
  <c r="P184"/>
  <c r="O185"/>
  <c r="V185" s="1"/>
  <c r="P185"/>
  <c r="W185" s="1"/>
  <c r="N178"/>
  <c r="N179"/>
  <c r="N180"/>
  <c r="N181"/>
  <c r="N182"/>
  <c r="N183"/>
  <c r="N184"/>
  <c r="N185"/>
  <c r="K178"/>
  <c r="K179"/>
  <c r="K180"/>
  <c r="K181"/>
  <c r="K182"/>
  <c r="K183"/>
  <c r="K184"/>
  <c r="K185"/>
  <c r="H178"/>
  <c r="H179"/>
  <c r="H180"/>
  <c r="H181"/>
  <c r="H182"/>
  <c r="H183"/>
  <c r="H184"/>
  <c r="H185"/>
  <c r="E178"/>
  <c r="E179"/>
  <c r="E180"/>
  <c r="E181"/>
  <c r="E182"/>
  <c r="E183"/>
  <c r="E184"/>
  <c r="E185"/>
  <c r="S205"/>
  <c r="T205"/>
  <c r="S206"/>
  <c r="T206"/>
  <c r="O205"/>
  <c r="V205" s="1"/>
  <c r="P205"/>
  <c r="W205" s="1"/>
  <c r="O206"/>
  <c r="V206" s="1"/>
  <c r="P206"/>
  <c r="N205"/>
  <c r="N206"/>
  <c r="K205"/>
  <c r="K206"/>
  <c r="H205"/>
  <c r="H206"/>
  <c r="E205"/>
  <c r="E206"/>
  <c r="V222"/>
  <c r="W222"/>
  <c r="S223"/>
  <c r="T223"/>
  <c r="S224"/>
  <c r="T224"/>
  <c r="O222"/>
  <c r="S222" s="1"/>
  <c r="P222"/>
  <c r="O223"/>
  <c r="V223" s="1"/>
  <c r="P223"/>
  <c r="W223" s="1"/>
  <c r="O224"/>
  <c r="V224" s="1"/>
  <c r="P224"/>
  <c r="N222"/>
  <c r="N223"/>
  <c r="N224"/>
  <c r="K222"/>
  <c r="K223"/>
  <c r="K224"/>
  <c r="H222"/>
  <c r="H223"/>
  <c r="H224"/>
  <c r="E222"/>
  <c r="E223"/>
  <c r="E224"/>
  <c r="V210"/>
  <c r="W210"/>
  <c r="V215"/>
  <c r="W215"/>
  <c r="V216"/>
  <c r="W216"/>
  <c r="V211"/>
  <c r="W211"/>
  <c r="S212"/>
  <c r="T212"/>
  <c r="S213"/>
  <c r="T213"/>
  <c r="S214"/>
  <c r="T214"/>
  <c r="O210"/>
  <c r="S210" s="1"/>
  <c r="P210"/>
  <c r="T210" s="1"/>
  <c r="O212"/>
  <c r="V212" s="1"/>
  <c r="P212"/>
  <c r="O213"/>
  <c r="V213" s="1"/>
  <c r="P213"/>
  <c r="O215"/>
  <c r="S215" s="1"/>
  <c r="P215"/>
  <c r="T215" s="1"/>
  <c r="O216"/>
  <c r="S216" s="1"/>
  <c r="P216"/>
  <c r="T216" s="1"/>
  <c r="O211"/>
  <c r="S211" s="1"/>
  <c r="P211"/>
  <c r="O214"/>
  <c r="V214" s="1"/>
  <c r="P214"/>
  <c r="N210"/>
  <c r="N212"/>
  <c r="N213"/>
  <c r="N215"/>
  <c r="N216"/>
  <c r="N211"/>
  <c r="K210"/>
  <c r="K212"/>
  <c r="K213"/>
  <c r="K215"/>
  <c r="K216"/>
  <c r="K211"/>
  <c r="H210"/>
  <c r="H212"/>
  <c r="H213"/>
  <c r="H215"/>
  <c r="H216"/>
  <c r="H211"/>
  <c r="H214"/>
  <c r="E210"/>
  <c r="E212"/>
  <c r="E213"/>
  <c r="E215"/>
  <c r="E216"/>
  <c r="E211"/>
  <c r="E214"/>
  <c r="S157"/>
  <c r="T157"/>
  <c r="S158"/>
  <c r="T158"/>
  <c r="S159"/>
  <c r="T159"/>
  <c r="S160"/>
  <c r="T160"/>
  <c r="S161"/>
  <c r="T161"/>
  <c r="S162"/>
  <c r="T162"/>
  <c r="S163"/>
  <c r="T163"/>
  <c r="S164"/>
  <c r="T164"/>
  <c r="S165"/>
  <c r="T165"/>
  <c r="S166"/>
  <c r="T166"/>
  <c r="S167"/>
  <c r="T167"/>
  <c r="S168"/>
  <c r="T168"/>
  <c r="S169"/>
  <c r="T169"/>
  <c r="S170"/>
  <c r="T170"/>
  <c r="O157"/>
  <c r="V157" s="1"/>
  <c r="P157"/>
  <c r="W157" s="1"/>
  <c r="O158"/>
  <c r="V158" s="1"/>
  <c r="P158"/>
  <c r="O159"/>
  <c r="V159" s="1"/>
  <c r="P159"/>
  <c r="O160"/>
  <c r="V160" s="1"/>
  <c r="P160"/>
  <c r="W160" s="1"/>
  <c r="O161"/>
  <c r="V161" s="1"/>
  <c r="P161"/>
  <c r="W161" s="1"/>
  <c r="O162"/>
  <c r="V162" s="1"/>
  <c r="P162"/>
  <c r="W162" s="1"/>
  <c r="O163"/>
  <c r="V163" s="1"/>
  <c r="P163"/>
  <c r="O164"/>
  <c r="V164" s="1"/>
  <c r="P164"/>
  <c r="W164" s="1"/>
  <c r="O165"/>
  <c r="V165" s="1"/>
  <c r="P165"/>
  <c r="W165" s="1"/>
  <c r="O166"/>
  <c r="V166" s="1"/>
  <c r="P166"/>
  <c r="W166" s="1"/>
  <c r="O167"/>
  <c r="V167" s="1"/>
  <c r="P167"/>
  <c r="O168"/>
  <c r="V168" s="1"/>
  <c r="P168"/>
  <c r="W168" s="1"/>
  <c r="O169"/>
  <c r="V169" s="1"/>
  <c r="P169"/>
  <c r="W169" s="1"/>
  <c r="O170"/>
  <c r="V170" s="1"/>
  <c r="P170"/>
  <c r="W170" s="1"/>
  <c r="N157"/>
  <c r="N158"/>
  <c r="N159"/>
  <c r="N160"/>
  <c r="N161"/>
  <c r="N162"/>
  <c r="N163"/>
  <c r="N164"/>
  <c r="N165"/>
  <c r="N166"/>
  <c r="N167"/>
  <c r="N168"/>
  <c r="N169"/>
  <c r="N170"/>
  <c r="K157"/>
  <c r="K158"/>
  <c r="K159"/>
  <c r="K160"/>
  <c r="K161"/>
  <c r="K162"/>
  <c r="K163"/>
  <c r="K164"/>
  <c r="K165"/>
  <c r="K166"/>
  <c r="K167"/>
  <c r="K168"/>
  <c r="K169"/>
  <c r="K170"/>
  <c r="H157"/>
  <c r="H158"/>
  <c r="H159"/>
  <c r="H160"/>
  <c r="H161"/>
  <c r="H162"/>
  <c r="H163"/>
  <c r="H164"/>
  <c r="H165"/>
  <c r="H166"/>
  <c r="H167"/>
  <c r="H168"/>
  <c r="H169"/>
  <c r="H170"/>
  <c r="E157"/>
  <c r="E158"/>
  <c r="E159"/>
  <c r="E160"/>
  <c r="E161"/>
  <c r="E162"/>
  <c r="E163"/>
  <c r="E164"/>
  <c r="E165"/>
  <c r="E166"/>
  <c r="E167"/>
  <c r="E168"/>
  <c r="E169"/>
  <c r="E170"/>
  <c r="S148"/>
  <c r="T148"/>
  <c r="S149"/>
  <c r="T149"/>
  <c r="S150"/>
  <c r="T150"/>
  <c r="S151"/>
  <c r="T151"/>
  <c r="S152"/>
  <c r="T152"/>
  <c r="S153"/>
  <c r="T153"/>
  <c r="O148"/>
  <c r="V148" s="1"/>
  <c r="P148"/>
  <c r="W148" s="1"/>
  <c r="O149"/>
  <c r="V149" s="1"/>
  <c r="P149"/>
  <c r="W149" s="1"/>
  <c r="O150"/>
  <c r="V150" s="1"/>
  <c r="P150"/>
  <c r="W150" s="1"/>
  <c r="O151"/>
  <c r="V151" s="1"/>
  <c r="P151"/>
  <c r="O152"/>
  <c r="V152" s="1"/>
  <c r="P152"/>
  <c r="W152" s="1"/>
  <c r="O153"/>
  <c r="V153" s="1"/>
  <c r="P153"/>
  <c r="W153" s="1"/>
  <c r="N148"/>
  <c r="N149"/>
  <c r="N150"/>
  <c r="N151"/>
  <c r="N152"/>
  <c r="N153"/>
  <c r="K148"/>
  <c r="K149"/>
  <c r="K150"/>
  <c r="K151"/>
  <c r="K152"/>
  <c r="K153"/>
  <c r="H148"/>
  <c r="H149"/>
  <c r="H150"/>
  <c r="H151"/>
  <c r="H152"/>
  <c r="H153"/>
  <c r="E148"/>
  <c r="E149"/>
  <c r="E150"/>
  <c r="E151"/>
  <c r="E152"/>
  <c r="E153"/>
  <c r="S133"/>
  <c r="T133"/>
  <c r="S134"/>
  <c r="T134"/>
  <c r="S135"/>
  <c r="T135"/>
  <c r="S136"/>
  <c r="T136"/>
  <c r="S137"/>
  <c r="T137"/>
  <c r="S138"/>
  <c r="T138"/>
  <c r="S139"/>
  <c r="T139"/>
  <c r="S140"/>
  <c r="T140"/>
  <c r="S141"/>
  <c r="T141"/>
  <c r="S142"/>
  <c r="T142"/>
  <c r="O133"/>
  <c r="V133" s="1"/>
  <c r="P133"/>
  <c r="W133" s="1"/>
  <c r="O134"/>
  <c r="V134" s="1"/>
  <c r="P134"/>
  <c r="O135"/>
  <c r="V135" s="1"/>
  <c r="P135"/>
  <c r="O136"/>
  <c r="V136" s="1"/>
  <c r="P136"/>
  <c r="O137"/>
  <c r="V137" s="1"/>
  <c r="P137"/>
  <c r="W137" s="1"/>
  <c r="O138"/>
  <c r="V138" s="1"/>
  <c r="P138"/>
  <c r="O139"/>
  <c r="V139" s="1"/>
  <c r="P139"/>
  <c r="W139" s="1"/>
  <c r="O140"/>
  <c r="V140" s="1"/>
  <c r="P140"/>
  <c r="O141"/>
  <c r="V141" s="1"/>
  <c r="P141"/>
  <c r="W141" s="1"/>
  <c r="O142"/>
  <c r="V142" s="1"/>
  <c r="P142"/>
  <c r="N133"/>
  <c r="N134"/>
  <c r="N135"/>
  <c r="N136"/>
  <c r="N137"/>
  <c r="N138"/>
  <c r="N139"/>
  <c r="N140"/>
  <c r="N141"/>
  <c r="N142"/>
  <c r="K133"/>
  <c r="K134"/>
  <c r="K135"/>
  <c r="K136"/>
  <c r="K137"/>
  <c r="K138"/>
  <c r="K139"/>
  <c r="K140"/>
  <c r="K141"/>
  <c r="K142"/>
  <c r="H133"/>
  <c r="H134"/>
  <c r="H135"/>
  <c r="H136"/>
  <c r="H137"/>
  <c r="H138"/>
  <c r="H139"/>
  <c r="H140"/>
  <c r="H141"/>
  <c r="H142"/>
  <c r="E133"/>
  <c r="E134"/>
  <c r="E135"/>
  <c r="E136"/>
  <c r="E137"/>
  <c r="E138"/>
  <c r="E139"/>
  <c r="E140"/>
  <c r="E141"/>
  <c r="E142"/>
  <c r="V375" l="1"/>
  <c r="V376" s="1"/>
  <c r="O376"/>
  <c r="Q297"/>
  <c r="Q350"/>
  <c r="X349"/>
  <c r="X345"/>
  <c r="G365"/>
  <c r="P364"/>
  <c r="Q349"/>
  <c r="F365"/>
  <c r="M365"/>
  <c r="U350"/>
  <c r="I365"/>
  <c r="R365"/>
  <c r="U370"/>
  <c r="T222"/>
  <c r="X181"/>
  <c r="U372"/>
  <c r="Q375"/>
  <c r="Q376" s="1"/>
  <c r="U375"/>
  <c r="U376" s="1"/>
  <c r="W375"/>
  <c r="W376" s="1"/>
  <c r="Q372"/>
  <c r="W372"/>
  <c r="X372" s="1"/>
  <c r="Q370"/>
  <c r="X370"/>
  <c r="S364"/>
  <c r="D365"/>
  <c r="X350"/>
  <c r="U349"/>
  <c r="U346"/>
  <c r="U344"/>
  <c r="Q348"/>
  <c r="Q347"/>
  <c r="U348"/>
  <c r="U347"/>
  <c r="Q346"/>
  <c r="Q345"/>
  <c r="U345"/>
  <c r="X347"/>
  <c r="W348"/>
  <c r="X348" s="1"/>
  <c r="W346"/>
  <c r="X346" s="1"/>
  <c r="W344"/>
  <c r="X344" s="1"/>
  <c r="U153"/>
  <c r="Q159"/>
  <c r="Q158"/>
  <c r="U165"/>
  <c r="U157"/>
  <c r="X210"/>
  <c r="X222"/>
  <c r="Q206"/>
  <c r="U206"/>
  <c r="U205"/>
  <c r="Q185"/>
  <c r="X297"/>
  <c r="Q180"/>
  <c r="Q179"/>
  <c r="Q178"/>
  <c r="U182"/>
  <c r="X178"/>
  <c r="U152"/>
  <c r="U148"/>
  <c r="X182"/>
  <c r="X185"/>
  <c r="U181"/>
  <c r="U178"/>
  <c r="Q182"/>
  <c r="Q181"/>
  <c r="T179"/>
  <c r="U179" s="1"/>
  <c r="U244"/>
  <c r="U258"/>
  <c r="X303"/>
  <c r="T180"/>
  <c r="U180" s="1"/>
  <c r="Q303"/>
  <c r="Q302"/>
  <c r="Q301"/>
  <c r="X301"/>
  <c r="Q298"/>
  <c r="X298"/>
  <c r="U298"/>
  <c r="Q305"/>
  <c r="Q300"/>
  <c r="X299"/>
  <c r="X305"/>
  <c r="U305"/>
  <c r="U297"/>
  <c r="X300"/>
  <c r="X302"/>
  <c r="U302"/>
  <c r="U303"/>
  <c r="U301"/>
  <c r="Q262"/>
  <c r="Q261"/>
  <c r="U260"/>
  <c r="U259"/>
  <c r="U262"/>
  <c r="U261"/>
  <c r="Q258"/>
  <c r="X261"/>
  <c r="W262"/>
  <c r="X262" s="1"/>
  <c r="X260"/>
  <c r="W258"/>
  <c r="X258" s="1"/>
  <c r="Q260"/>
  <c r="Q259"/>
  <c r="W259"/>
  <c r="X259" s="1"/>
  <c r="U250"/>
  <c r="U249"/>
  <c r="U247"/>
  <c r="Q249"/>
  <c r="Q248"/>
  <c r="Q247"/>
  <c r="Q246"/>
  <c r="Q244"/>
  <c r="X244"/>
  <c r="U248"/>
  <c r="W249"/>
  <c r="X249" s="1"/>
  <c r="W247"/>
  <c r="X247" s="1"/>
  <c r="T246"/>
  <c r="U246" s="1"/>
  <c r="Q250"/>
  <c r="W250"/>
  <c r="X250" s="1"/>
  <c r="W248"/>
  <c r="X248" s="1"/>
  <c r="X246"/>
  <c r="W206"/>
  <c r="X206" s="1"/>
  <c r="U185"/>
  <c r="U183"/>
  <c r="Q184"/>
  <c r="Q183"/>
  <c r="X183"/>
  <c r="W184"/>
  <c r="X184" s="1"/>
  <c r="U184"/>
  <c r="Q205"/>
  <c r="X205"/>
  <c r="U223"/>
  <c r="X223"/>
  <c r="U222"/>
  <c r="Q224"/>
  <c r="Q223"/>
  <c r="Q222"/>
  <c r="W224"/>
  <c r="X224" s="1"/>
  <c r="U224"/>
  <c r="X216"/>
  <c r="U214"/>
  <c r="Q214"/>
  <c r="Q211"/>
  <c r="Q216"/>
  <c r="U215"/>
  <c r="Q213"/>
  <c r="Q212"/>
  <c r="Q210"/>
  <c r="U210"/>
  <c r="U213"/>
  <c r="U212"/>
  <c r="X211"/>
  <c r="U216"/>
  <c r="T211"/>
  <c r="U211" s="1"/>
  <c r="W214"/>
  <c r="X214" s="1"/>
  <c r="W213"/>
  <c r="X213" s="1"/>
  <c r="W212"/>
  <c r="X212" s="1"/>
  <c r="Q215"/>
  <c r="X215"/>
  <c r="U169"/>
  <c r="U167"/>
  <c r="U166"/>
  <c r="U161"/>
  <c r="U159"/>
  <c r="U158"/>
  <c r="Q157"/>
  <c r="Q167"/>
  <c r="Q166"/>
  <c r="U163"/>
  <c r="U162"/>
  <c r="Q170"/>
  <c r="X166"/>
  <c r="X165"/>
  <c r="X164"/>
  <c r="Q163"/>
  <c r="Q162"/>
  <c r="X157"/>
  <c r="U170"/>
  <c r="U168"/>
  <c r="U164"/>
  <c r="U160"/>
  <c r="X170"/>
  <c r="X168"/>
  <c r="X162"/>
  <c r="X161"/>
  <c r="X160"/>
  <c r="X169"/>
  <c r="W167"/>
  <c r="X167" s="1"/>
  <c r="W163"/>
  <c r="X163" s="1"/>
  <c r="W159"/>
  <c r="X159" s="1"/>
  <c r="Q169"/>
  <c r="Q168"/>
  <c r="Q165"/>
  <c r="Q164"/>
  <c r="Q161"/>
  <c r="Q160"/>
  <c r="W158"/>
  <c r="X158" s="1"/>
  <c r="U133"/>
  <c r="Q148"/>
  <c r="X153"/>
  <c r="Q153"/>
  <c r="Q152"/>
  <c r="X152"/>
  <c r="U151"/>
  <c r="U150"/>
  <c r="U149"/>
  <c r="X149"/>
  <c r="X148"/>
  <c r="X150"/>
  <c r="Q151"/>
  <c r="Q150"/>
  <c r="Q149"/>
  <c r="W151"/>
  <c r="X151" s="1"/>
  <c r="Q142"/>
  <c r="Q141"/>
  <c r="U141"/>
  <c r="U137"/>
  <c r="U135"/>
  <c r="U134"/>
  <c r="U142"/>
  <c r="Q138"/>
  <c r="Q137"/>
  <c r="X137"/>
  <c r="X133"/>
  <c r="U139"/>
  <c r="U138"/>
  <c r="X141"/>
  <c r="X139"/>
  <c r="Q140"/>
  <c r="Q139"/>
  <c r="Q136"/>
  <c r="Q135"/>
  <c r="Q134"/>
  <c r="Q133"/>
  <c r="U140"/>
  <c r="U136"/>
  <c r="W142"/>
  <c r="X142" s="1"/>
  <c r="W138"/>
  <c r="X138" s="1"/>
  <c r="W136"/>
  <c r="X136" s="1"/>
  <c r="W135"/>
  <c r="X135" s="1"/>
  <c r="W134"/>
  <c r="X134" s="1"/>
  <c r="W140"/>
  <c r="X140" s="1"/>
  <c r="D128"/>
  <c r="C128"/>
  <c r="O118"/>
  <c r="P118"/>
  <c r="O119"/>
  <c r="P119"/>
  <c r="O120"/>
  <c r="P120"/>
  <c r="O121"/>
  <c r="P121"/>
  <c r="O122"/>
  <c r="P122"/>
  <c r="O123"/>
  <c r="P123"/>
  <c r="Q123" s="1"/>
  <c r="O124"/>
  <c r="P124"/>
  <c r="O125"/>
  <c r="P125"/>
  <c r="O126"/>
  <c r="V126" s="1"/>
  <c r="P126"/>
  <c r="O127"/>
  <c r="P127"/>
  <c r="O128"/>
  <c r="P128"/>
  <c r="W126"/>
  <c r="S125"/>
  <c r="T125"/>
  <c r="S126"/>
  <c r="T126"/>
  <c r="S127"/>
  <c r="T127"/>
  <c r="N126"/>
  <c r="N127"/>
  <c r="K126"/>
  <c r="K127"/>
  <c r="K128"/>
  <c r="H126"/>
  <c r="H127"/>
  <c r="H128"/>
  <c r="E126"/>
  <c r="E127"/>
  <c r="E128"/>
  <c r="R115"/>
  <c r="M115"/>
  <c r="L115"/>
  <c r="J115"/>
  <c r="I115"/>
  <c r="G115"/>
  <c r="F115"/>
  <c r="D115"/>
  <c r="C115"/>
  <c r="S93"/>
  <c r="T93"/>
  <c r="U93" s="1"/>
  <c r="S94"/>
  <c r="T94"/>
  <c r="S95"/>
  <c r="T95"/>
  <c r="S96"/>
  <c r="T96"/>
  <c r="S97"/>
  <c r="T97"/>
  <c r="S98"/>
  <c r="T98"/>
  <c r="S99"/>
  <c r="T99"/>
  <c r="S100"/>
  <c r="T100"/>
  <c r="S101"/>
  <c r="T101"/>
  <c r="S102"/>
  <c r="T102"/>
  <c r="S103"/>
  <c r="T103"/>
  <c r="S104"/>
  <c r="T104"/>
  <c r="S105"/>
  <c r="T105"/>
  <c r="S106"/>
  <c r="T106"/>
  <c r="S107"/>
  <c r="T107"/>
  <c r="S108"/>
  <c r="T108"/>
  <c r="S109"/>
  <c r="T109"/>
  <c r="U109" s="1"/>
  <c r="S110"/>
  <c r="T110"/>
  <c r="S111"/>
  <c r="T111"/>
  <c r="S112"/>
  <c r="T112"/>
  <c r="S113"/>
  <c r="T113"/>
  <c r="S114"/>
  <c r="T114"/>
  <c r="O93"/>
  <c r="P93"/>
  <c r="W93" s="1"/>
  <c r="O94"/>
  <c r="V94" s="1"/>
  <c r="P94"/>
  <c r="O95"/>
  <c r="V95" s="1"/>
  <c r="P95"/>
  <c r="O96"/>
  <c r="V96" s="1"/>
  <c r="P96"/>
  <c r="W96" s="1"/>
  <c r="O97"/>
  <c r="V97" s="1"/>
  <c r="P97"/>
  <c r="O98"/>
  <c r="V98" s="1"/>
  <c r="P98"/>
  <c r="W98" s="1"/>
  <c r="O99"/>
  <c r="V99" s="1"/>
  <c r="P99"/>
  <c r="O100"/>
  <c r="V100" s="1"/>
  <c r="P100"/>
  <c r="W100" s="1"/>
  <c r="O101"/>
  <c r="V101" s="1"/>
  <c r="P101"/>
  <c r="O102"/>
  <c r="V102" s="1"/>
  <c r="P102"/>
  <c r="W102" s="1"/>
  <c r="O103"/>
  <c r="V103" s="1"/>
  <c r="P103"/>
  <c r="O104"/>
  <c r="V104" s="1"/>
  <c r="P104"/>
  <c r="W104" s="1"/>
  <c r="O105"/>
  <c r="V105" s="1"/>
  <c r="P105"/>
  <c r="O106"/>
  <c r="V106" s="1"/>
  <c r="P106"/>
  <c r="W106" s="1"/>
  <c r="O107"/>
  <c r="V107" s="1"/>
  <c r="P107"/>
  <c r="O108"/>
  <c r="V108" s="1"/>
  <c r="P108"/>
  <c r="W108" s="1"/>
  <c r="O109"/>
  <c r="V109" s="1"/>
  <c r="P109"/>
  <c r="O110"/>
  <c r="V110" s="1"/>
  <c r="P110"/>
  <c r="W110" s="1"/>
  <c r="O111"/>
  <c r="V111" s="1"/>
  <c r="P111"/>
  <c r="O112"/>
  <c r="V112" s="1"/>
  <c r="P112"/>
  <c r="W112" s="1"/>
  <c r="O113"/>
  <c r="V113" s="1"/>
  <c r="P113"/>
  <c r="O114"/>
  <c r="V114" s="1"/>
  <c r="P114"/>
  <c r="W114" s="1"/>
  <c r="N93"/>
  <c r="N94"/>
  <c r="N95"/>
  <c r="N96"/>
  <c r="N97"/>
  <c r="N98"/>
  <c r="N99"/>
  <c r="N100"/>
  <c r="N101"/>
  <c r="N102"/>
  <c r="N103"/>
  <c r="N104"/>
  <c r="N105"/>
  <c r="N106"/>
  <c r="N107"/>
  <c r="N108"/>
  <c r="N109"/>
  <c r="N110"/>
  <c r="N111"/>
  <c r="N112"/>
  <c r="N113"/>
  <c r="N114"/>
  <c r="K93"/>
  <c r="K94"/>
  <c r="K95"/>
  <c r="K96"/>
  <c r="K97"/>
  <c r="K98"/>
  <c r="K99"/>
  <c r="K100"/>
  <c r="K101"/>
  <c r="K102"/>
  <c r="K103"/>
  <c r="K104"/>
  <c r="K105"/>
  <c r="K106"/>
  <c r="K107"/>
  <c r="K108"/>
  <c r="K109"/>
  <c r="K110"/>
  <c r="K111"/>
  <c r="K112"/>
  <c r="K113"/>
  <c r="K114"/>
  <c r="H93"/>
  <c r="H94"/>
  <c r="H95"/>
  <c r="H96"/>
  <c r="H97"/>
  <c r="H98"/>
  <c r="H99"/>
  <c r="H100"/>
  <c r="H101"/>
  <c r="H102"/>
  <c r="H103"/>
  <c r="H104"/>
  <c r="H105"/>
  <c r="H106"/>
  <c r="H107"/>
  <c r="H108"/>
  <c r="H109"/>
  <c r="H110"/>
  <c r="H111"/>
  <c r="H112"/>
  <c r="H113"/>
  <c r="H114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S117"/>
  <c r="T117"/>
  <c r="S118"/>
  <c r="T118"/>
  <c r="S119"/>
  <c r="T119"/>
  <c r="S120"/>
  <c r="T120"/>
  <c r="S121"/>
  <c r="T121"/>
  <c r="S122"/>
  <c r="T122"/>
  <c r="S123"/>
  <c r="T123"/>
  <c r="S124"/>
  <c r="T124"/>
  <c r="S128"/>
  <c r="T128"/>
  <c r="O117"/>
  <c r="V117" s="1"/>
  <c r="P117"/>
  <c r="V118"/>
  <c r="V119"/>
  <c r="W119"/>
  <c r="V120"/>
  <c r="W120"/>
  <c r="V121"/>
  <c r="V122"/>
  <c r="W122"/>
  <c r="V123"/>
  <c r="W123"/>
  <c r="V124"/>
  <c r="W124"/>
  <c r="V125"/>
  <c r="W125"/>
  <c r="V127"/>
  <c r="W127"/>
  <c r="V128"/>
  <c r="W128"/>
  <c r="N117"/>
  <c r="N118"/>
  <c r="N119"/>
  <c r="N120"/>
  <c r="N121"/>
  <c r="N122"/>
  <c r="N123"/>
  <c r="N124"/>
  <c r="N125"/>
  <c r="N128"/>
  <c r="K117"/>
  <c r="K118"/>
  <c r="K119"/>
  <c r="K120"/>
  <c r="K121"/>
  <c r="K122"/>
  <c r="K123"/>
  <c r="K124"/>
  <c r="K125"/>
  <c r="H117"/>
  <c r="H118"/>
  <c r="H119"/>
  <c r="H120"/>
  <c r="H121"/>
  <c r="H122"/>
  <c r="H123"/>
  <c r="H124"/>
  <c r="H125"/>
  <c r="E117"/>
  <c r="E118"/>
  <c r="E119"/>
  <c r="E120"/>
  <c r="E121"/>
  <c r="E122"/>
  <c r="E123"/>
  <c r="E124"/>
  <c r="E125"/>
  <c r="S85"/>
  <c r="T85"/>
  <c r="O85"/>
  <c r="V85" s="1"/>
  <c r="P85"/>
  <c r="W85" s="1"/>
  <c r="R86"/>
  <c r="M86"/>
  <c r="L86"/>
  <c r="J86"/>
  <c r="I86"/>
  <c r="G86"/>
  <c r="F86"/>
  <c r="D86"/>
  <c r="C86"/>
  <c r="P75"/>
  <c r="W75" s="1"/>
  <c r="C75"/>
  <c r="O75" s="1"/>
  <c r="V75" s="1"/>
  <c r="S75"/>
  <c r="T75"/>
  <c r="S76"/>
  <c r="T76"/>
  <c r="S77"/>
  <c r="T77"/>
  <c r="S78"/>
  <c r="T78"/>
  <c r="S79"/>
  <c r="T79"/>
  <c r="S80"/>
  <c r="T80"/>
  <c r="S81"/>
  <c r="T81"/>
  <c r="O76"/>
  <c r="V76" s="1"/>
  <c r="P76"/>
  <c r="W76" s="1"/>
  <c r="O77"/>
  <c r="V77" s="1"/>
  <c r="P77"/>
  <c r="O78"/>
  <c r="V78" s="1"/>
  <c r="P78"/>
  <c r="O79"/>
  <c r="V79" s="1"/>
  <c r="P79"/>
  <c r="W79" s="1"/>
  <c r="O80"/>
  <c r="V80" s="1"/>
  <c r="P80"/>
  <c r="W80" s="1"/>
  <c r="O81"/>
  <c r="V81" s="1"/>
  <c r="P81"/>
  <c r="W81" s="1"/>
  <c r="N75"/>
  <c r="N76"/>
  <c r="N77"/>
  <c r="N78"/>
  <c r="N79"/>
  <c r="N80"/>
  <c r="N81"/>
  <c r="K75"/>
  <c r="K76"/>
  <c r="K77"/>
  <c r="K78"/>
  <c r="K79"/>
  <c r="K80"/>
  <c r="K81"/>
  <c r="H75"/>
  <c r="H76"/>
  <c r="H77"/>
  <c r="H78"/>
  <c r="H79"/>
  <c r="H80"/>
  <c r="H81"/>
  <c r="E76"/>
  <c r="E77"/>
  <c r="E78"/>
  <c r="E79"/>
  <c r="E80"/>
  <c r="E81"/>
  <c r="E85"/>
  <c r="H85"/>
  <c r="K85"/>
  <c r="N85"/>
  <c r="T84"/>
  <c r="T86" s="1"/>
  <c r="S84"/>
  <c r="P84"/>
  <c r="W84" s="1"/>
  <c r="O84"/>
  <c r="V84" s="1"/>
  <c r="N84"/>
  <c r="K84"/>
  <c r="H84"/>
  <c r="E84"/>
  <c r="S63"/>
  <c r="T63"/>
  <c r="S64"/>
  <c r="T64"/>
  <c r="S65"/>
  <c r="T65"/>
  <c r="S66"/>
  <c r="T66"/>
  <c r="S67"/>
  <c r="T67"/>
  <c r="O63"/>
  <c r="V63" s="1"/>
  <c r="P63"/>
  <c r="W63" s="1"/>
  <c r="O64"/>
  <c r="V64" s="1"/>
  <c r="P64"/>
  <c r="O65"/>
  <c r="V65" s="1"/>
  <c r="P65"/>
  <c r="O66"/>
  <c r="V66" s="1"/>
  <c r="P66"/>
  <c r="W66" s="1"/>
  <c r="N63"/>
  <c r="N64"/>
  <c r="N65"/>
  <c r="N66"/>
  <c r="K63"/>
  <c r="K64"/>
  <c r="K65"/>
  <c r="K66"/>
  <c r="K67"/>
  <c r="H63"/>
  <c r="H64"/>
  <c r="H65"/>
  <c r="H66"/>
  <c r="E63"/>
  <c r="E64"/>
  <c r="E65"/>
  <c r="E66"/>
  <c r="O67"/>
  <c r="V67" s="1"/>
  <c r="P67"/>
  <c r="W67" s="1"/>
  <c r="N67"/>
  <c r="H67"/>
  <c r="E67"/>
  <c r="S22"/>
  <c r="T22"/>
  <c r="S23"/>
  <c r="T23"/>
  <c r="S24"/>
  <c r="T24"/>
  <c r="S25"/>
  <c r="T25"/>
  <c r="S26"/>
  <c r="T26"/>
  <c r="S27"/>
  <c r="T27"/>
  <c r="V22"/>
  <c r="W22"/>
  <c r="V23"/>
  <c r="V24"/>
  <c r="V25"/>
  <c r="W25"/>
  <c r="V26"/>
  <c r="W26"/>
  <c r="V27"/>
  <c r="W27"/>
  <c r="N22"/>
  <c r="N23"/>
  <c r="N24"/>
  <c r="N25"/>
  <c r="N26"/>
  <c r="K22"/>
  <c r="K23"/>
  <c r="K24"/>
  <c r="K25"/>
  <c r="K26"/>
  <c r="K27"/>
  <c r="H22"/>
  <c r="H23"/>
  <c r="H24"/>
  <c r="H25"/>
  <c r="H26"/>
  <c r="H27"/>
  <c r="E22"/>
  <c r="Q22" s="1"/>
  <c r="E23"/>
  <c r="Q23" s="1"/>
  <c r="E24"/>
  <c r="E25"/>
  <c r="Q25" s="1"/>
  <c r="E26"/>
  <c r="E27"/>
  <c r="V12"/>
  <c r="W12"/>
  <c r="V13"/>
  <c r="W13"/>
  <c r="V14"/>
  <c r="W14"/>
  <c r="S12"/>
  <c r="T12"/>
  <c r="S13"/>
  <c r="T13"/>
  <c r="S14"/>
  <c r="T14"/>
  <c r="N12"/>
  <c r="N14"/>
  <c r="K12"/>
  <c r="K13"/>
  <c r="K14"/>
  <c r="H12"/>
  <c r="H13"/>
  <c r="H14"/>
  <c r="E12"/>
  <c r="E13"/>
  <c r="Q13" s="1"/>
  <c r="E14"/>
  <c r="Q14" s="1"/>
  <c r="R329" i="8"/>
  <c r="M329"/>
  <c r="L329"/>
  <c r="J329"/>
  <c r="I329"/>
  <c r="G329"/>
  <c r="F329"/>
  <c r="D329"/>
  <c r="C329"/>
  <c r="T328"/>
  <c r="T329" s="1"/>
  <c r="S328"/>
  <c r="S329" s="1"/>
  <c r="P328"/>
  <c r="W328" s="1"/>
  <c r="W329" s="1"/>
  <c r="O328"/>
  <c r="O329" s="1"/>
  <c r="N328"/>
  <c r="N329" s="1"/>
  <c r="K328"/>
  <c r="K329" s="1"/>
  <c r="H328"/>
  <c r="H329" s="1"/>
  <c r="E328"/>
  <c r="E329" s="1"/>
  <c r="R326"/>
  <c r="R330" s="1"/>
  <c r="R331" s="1"/>
  <c r="M326"/>
  <c r="M330" s="1"/>
  <c r="M331" s="1"/>
  <c r="L326"/>
  <c r="L330" s="1"/>
  <c r="L331" s="1"/>
  <c r="K326"/>
  <c r="K330" s="1"/>
  <c r="K331" s="1"/>
  <c r="J326"/>
  <c r="J330" s="1"/>
  <c r="J331" s="1"/>
  <c r="I326"/>
  <c r="I330" s="1"/>
  <c r="I331" s="1"/>
  <c r="G326"/>
  <c r="G330" s="1"/>
  <c r="G331" s="1"/>
  <c r="F326"/>
  <c r="F330" s="1"/>
  <c r="F331" s="1"/>
  <c r="E326"/>
  <c r="D326"/>
  <c r="D330" s="1"/>
  <c r="D331" s="1"/>
  <c r="C326"/>
  <c r="C330" s="1"/>
  <c r="C331" s="1"/>
  <c r="T325"/>
  <c r="T326" s="1"/>
  <c r="T330" s="1"/>
  <c r="T331" s="1"/>
  <c r="S325"/>
  <c r="S326" s="1"/>
  <c r="P325"/>
  <c r="P326" s="1"/>
  <c r="O325"/>
  <c r="V325" s="1"/>
  <c r="N325"/>
  <c r="N326" s="1"/>
  <c r="N330" s="1"/>
  <c r="N331" s="1"/>
  <c r="K325"/>
  <c r="H325"/>
  <c r="H326" s="1"/>
  <c r="H330" s="1"/>
  <c r="H331" s="1"/>
  <c r="E325"/>
  <c r="R319"/>
  <c r="R320" s="1"/>
  <c r="R321" s="1"/>
  <c r="M319"/>
  <c r="M320" s="1"/>
  <c r="M321" s="1"/>
  <c r="L319"/>
  <c r="L320" s="1"/>
  <c r="L321" s="1"/>
  <c r="J319"/>
  <c r="J320" s="1"/>
  <c r="J321" s="1"/>
  <c r="I319"/>
  <c r="I320" s="1"/>
  <c r="I321" s="1"/>
  <c r="G319"/>
  <c r="G320" s="1"/>
  <c r="G321" s="1"/>
  <c r="F319"/>
  <c r="F320" s="1"/>
  <c r="F321" s="1"/>
  <c r="D319"/>
  <c r="D320" s="1"/>
  <c r="D321" s="1"/>
  <c r="C319"/>
  <c r="C320" s="1"/>
  <c r="C321" s="1"/>
  <c r="T318"/>
  <c r="S318"/>
  <c r="U318" s="1"/>
  <c r="P318"/>
  <c r="W318" s="1"/>
  <c r="O318"/>
  <c r="V318" s="1"/>
  <c r="X318" s="1"/>
  <c r="N318"/>
  <c r="K318"/>
  <c r="H318"/>
  <c r="E318"/>
  <c r="T317"/>
  <c r="T319" s="1"/>
  <c r="T320" s="1"/>
  <c r="T321" s="1"/>
  <c r="S317"/>
  <c r="S319" s="1"/>
  <c r="S320" s="1"/>
  <c r="S321" s="1"/>
  <c r="P317"/>
  <c r="P319" s="1"/>
  <c r="P320" s="1"/>
  <c r="P321" s="1"/>
  <c r="O317"/>
  <c r="O319" s="1"/>
  <c r="O320" s="1"/>
  <c r="O321" s="1"/>
  <c r="N317"/>
  <c r="N319" s="1"/>
  <c r="N320" s="1"/>
  <c r="N321" s="1"/>
  <c r="K317"/>
  <c r="K319" s="1"/>
  <c r="K320" s="1"/>
  <c r="K321" s="1"/>
  <c r="H317"/>
  <c r="H319" s="1"/>
  <c r="H320" s="1"/>
  <c r="H321" s="1"/>
  <c r="E317"/>
  <c r="E319" s="1"/>
  <c r="E320" s="1"/>
  <c r="E321" s="1"/>
  <c r="W311"/>
  <c r="V311"/>
  <c r="T311"/>
  <c r="S311"/>
  <c r="Q311"/>
  <c r="P311"/>
  <c r="N311"/>
  <c r="M311"/>
  <c r="K311"/>
  <c r="J311"/>
  <c r="H311"/>
  <c r="G311"/>
  <c r="F311"/>
  <c r="D311"/>
  <c r="C311"/>
  <c r="R308"/>
  <c r="M308"/>
  <c r="M312" s="1"/>
  <c r="L308"/>
  <c r="J308"/>
  <c r="J312" s="1"/>
  <c r="I308"/>
  <c r="G308"/>
  <c r="G312" s="1"/>
  <c r="F308"/>
  <c r="F312" s="1"/>
  <c r="D308"/>
  <c r="D312" s="1"/>
  <c r="C308"/>
  <c r="C312" s="1"/>
  <c r="T307"/>
  <c r="S307"/>
  <c r="U307" s="1"/>
  <c r="P307"/>
  <c r="W307" s="1"/>
  <c r="O307"/>
  <c r="V307" s="1"/>
  <c r="X307" s="1"/>
  <c r="N307"/>
  <c r="K307"/>
  <c r="H307"/>
  <c r="E307"/>
  <c r="T306"/>
  <c r="T308" s="1"/>
  <c r="T312" s="1"/>
  <c r="S306"/>
  <c r="U306" s="1"/>
  <c r="U308" s="1"/>
  <c r="P306"/>
  <c r="P308" s="1"/>
  <c r="P312" s="1"/>
  <c r="O306"/>
  <c r="O308" s="1"/>
  <c r="N306"/>
  <c r="N308" s="1"/>
  <c r="N312" s="1"/>
  <c r="K306"/>
  <c r="K308" s="1"/>
  <c r="K312" s="1"/>
  <c r="H306"/>
  <c r="H308" s="1"/>
  <c r="H312" s="1"/>
  <c r="E306"/>
  <c r="E308" s="1"/>
  <c r="R302"/>
  <c r="M302"/>
  <c r="L302"/>
  <c r="J302"/>
  <c r="I302"/>
  <c r="G302"/>
  <c r="F302"/>
  <c r="D302"/>
  <c r="C302"/>
  <c r="T301"/>
  <c r="S301"/>
  <c r="U301" s="1"/>
  <c r="P301"/>
  <c r="W301" s="1"/>
  <c r="O301"/>
  <c r="V301" s="1"/>
  <c r="N301"/>
  <c r="K301"/>
  <c r="H301"/>
  <c r="E301"/>
  <c r="T300"/>
  <c r="T302" s="1"/>
  <c r="S300"/>
  <c r="U300" s="1"/>
  <c r="U302" s="1"/>
  <c r="P300"/>
  <c r="P302" s="1"/>
  <c r="O300"/>
  <c r="O302" s="1"/>
  <c r="N300"/>
  <c r="N302" s="1"/>
  <c r="K300"/>
  <c r="K302" s="1"/>
  <c r="H300"/>
  <c r="H302" s="1"/>
  <c r="E300"/>
  <c r="E302" s="1"/>
  <c r="R298"/>
  <c r="R303" s="1"/>
  <c r="M298"/>
  <c r="M303" s="1"/>
  <c r="M313" s="1"/>
  <c r="L298"/>
  <c r="L303" s="1"/>
  <c r="J298"/>
  <c r="J303" s="1"/>
  <c r="J313" s="1"/>
  <c r="I298"/>
  <c r="I303" s="1"/>
  <c r="G298"/>
  <c r="G303" s="1"/>
  <c r="G313" s="1"/>
  <c r="F298"/>
  <c r="F303" s="1"/>
  <c r="F313" s="1"/>
  <c r="D298"/>
  <c r="D303" s="1"/>
  <c r="D313" s="1"/>
  <c r="C298"/>
  <c r="C303" s="1"/>
  <c r="C313" s="1"/>
  <c r="T297"/>
  <c r="S297"/>
  <c r="U297" s="1"/>
  <c r="P297"/>
  <c r="W297" s="1"/>
  <c r="O297"/>
  <c r="V297" s="1"/>
  <c r="X297" s="1"/>
  <c r="N297"/>
  <c r="K297"/>
  <c r="H297"/>
  <c r="E297"/>
  <c r="T296"/>
  <c r="S296"/>
  <c r="U296" s="1"/>
  <c r="P296"/>
  <c r="W296" s="1"/>
  <c r="O296"/>
  <c r="V296" s="1"/>
  <c r="X296" s="1"/>
  <c r="N296"/>
  <c r="K296"/>
  <c r="H296"/>
  <c r="E296"/>
  <c r="T295"/>
  <c r="S295"/>
  <c r="U295" s="1"/>
  <c r="P295"/>
  <c r="W295" s="1"/>
  <c r="O295"/>
  <c r="V295" s="1"/>
  <c r="X295" s="1"/>
  <c r="N295"/>
  <c r="K295"/>
  <c r="H295"/>
  <c r="E295"/>
  <c r="T294"/>
  <c r="S294"/>
  <c r="U294" s="1"/>
  <c r="P294"/>
  <c r="W294" s="1"/>
  <c r="O294"/>
  <c r="V294" s="1"/>
  <c r="X294" s="1"/>
  <c r="N294"/>
  <c r="K294"/>
  <c r="H294"/>
  <c r="E294"/>
  <c r="T293"/>
  <c r="S293"/>
  <c r="U293" s="1"/>
  <c r="P293"/>
  <c r="W293" s="1"/>
  <c r="O293"/>
  <c r="V293" s="1"/>
  <c r="X293" s="1"/>
  <c r="N293"/>
  <c r="K293"/>
  <c r="H293"/>
  <c r="E293"/>
  <c r="T292"/>
  <c r="S292"/>
  <c r="U292" s="1"/>
  <c r="P292"/>
  <c r="W292" s="1"/>
  <c r="O292"/>
  <c r="V292" s="1"/>
  <c r="X292" s="1"/>
  <c r="N292"/>
  <c r="K292"/>
  <c r="H292"/>
  <c r="E292"/>
  <c r="T291"/>
  <c r="T298" s="1"/>
  <c r="S291"/>
  <c r="S298" s="1"/>
  <c r="P291"/>
  <c r="P298" s="1"/>
  <c r="O291"/>
  <c r="V291" s="1"/>
  <c r="N291"/>
  <c r="N298" s="1"/>
  <c r="K291"/>
  <c r="K298" s="1"/>
  <c r="K303" s="1"/>
  <c r="K313" s="1"/>
  <c r="H291"/>
  <c r="H298" s="1"/>
  <c r="E291"/>
  <c r="E298" s="1"/>
  <c r="E303" s="1"/>
  <c r="R285"/>
  <c r="M285"/>
  <c r="L285"/>
  <c r="J285"/>
  <c r="I285"/>
  <c r="G285"/>
  <c r="F285"/>
  <c r="D285"/>
  <c r="C285"/>
  <c r="T284"/>
  <c r="T285" s="1"/>
  <c r="S284"/>
  <c r="S285" s="1"/>
  <c r="P284"/>
  <c r="W284" s="1"/>
  <c r="W285" s="1"/>
  <c r="O284"/>
  <c r="O285" s="1"/>
  <c r="N284"/>
  <c r="N285" s="1"/>
  <c r="K284"/>
  <c r="K285" s="1"/>
  <c r="H284"/>
  <c r="H285" s="1"/>
  <c r="E284"/>
  <c r="E285" s="1"/>
  <c r="R281"/>
  <c r="M281"/>
  <c r="L281"/>
  <c r="J281"/>
  <c r="I281"/>
  <c r="G281"/>
  <c r="F281"/>
  <c r="D281"/>
  <c r="C281"/>
  <c r="T280"/>
  <c r="S280"/>
  <c r="U280" s="1"/>
  <c r="P280"/>
  <c r="W280" s="1"/>
  <c r="O280"/>
  <c r="V280" s="1"/>
  <c r="X280" s="1"/>
  <c r="N280"/>
  <c r="K280"/>
  <c r="H280"/>
  <c r="E280"/>
  <c r="T279"/>
  <c r="T281" s="1"/>
  <c r="S279"/>
  <c r="U279" s="1"/>
  <c r="U281" s="1"/>
  <c r="P279"/>
  <c r="P281" s="1"/>
  <c r="O279"/>
  <c r="O281" s="1"/>
  <c r="N279"/>
  <c r="N281" s="1"/>
  <c r="K279"/>
  <c r="K281" s="1"/>
  <c r="H279"/>
  <c r="H281" s="1"/>
  <c r="E279"/>
  <c r="E281" s="1"/>
  <c r="R277"/>
  <c r="R282" s="1"/>
  <c r="R286" s="1"/>
  <c r="M277"/>
  <c r="M282" s="1"/>
  <c r="M286" s="1"/>
  <c r="L277"/>
  <c r="L282" s="1"/>
  <c r="L286" s="1"/>
  <c r="J277"/>
  <c r="J282" s="1"/>
  <c r="J286" s="1"/>
  <c r="I277"/>
  <c r="I282" s="1"/>
  <c r="I286" s="1"/>
  <c r="G277"/>
  <c r="G282" s="1"/>
  <c r="G286" s="1"/>
  <c r="F277"/>
  <c r="F282" s="1"/>
  <c r="F286" s="1"/>
  <c r="D277"/>
  <c r="D282" s="1"/>
  <c r="D286" s="1"/>
  <c r="C277"/>
  <c r="C282" s="1"/>
  <c r="C286" s="1"/>
  <c r="T276"/>
  <c r="S276"/>
  <c r="U276" s="1"/>
  <c r="P276"/>
  <c r="W276" s="1"/>
  <c r="O276"/>
  <c r="V276" s="1"/>
  <c r="N276"/>
  <c r="K276"/>
  <c r="H276"/>
  <c r="E276"/>
  <c r="T275"/>
  <c r="S275"/>
  <c r="U275" s="1"/>
  <c r="P275"/>
  <c r="W275" s="1"/>
  <c r="O275"/>
  <c r="V275" s="1"/>
  <c r="N275"/>
  <c r="K275"/>
  <c r="H275"/>
  <c r="E275"/>
  <c r="T274"/>
  <c r="S274"/>
  <c r="U274" s="1"/>
  <c r="P274"/>
  <c r="W274" s="1"/>
  <c r="O274"/>
  <c r="V274" s="1"/>
  <c r="N274"/>
  <c r="K274"/>
  <c r="H274"/>
  <c r="E274"/>
  <c r="T273"/>
  <c r="S273"/>
  <c r="U273" s="1"/>
  <c r="P273"/>
  <c r="W273" s="1"/>
  <c r="O273"/>
  <c r="V273" s="1"/>
  <c r="N273"/>
  <c r="K273"/>
  <c r="H273"/>
  <c r="E273"/>
  <c r="T272"/>
  <c r="T277" s="1"/>
  <c r="T282" s="1"/>
  <c r="T286" s="1"/>
  <c r="S272"/>
  <c r="S277" s="1"/>
  <c r="P272"/>
  <c r="P277" s="1"/>
  <c r="P282" s="1"/>
  <c r="O272"/>
  <c r="V272" s="1"/>
  <c r="N272"/>
  <c r="N277" s="1"/>
  <c r="N282" s="1"/>
  <c r="N286" s="1"/>
  <c r="K272"/>
  <c r="K277" s="1"/>
  <c r="H272"/>
  <c r="H277" s="1"/>
  <c r="H282" s="1"/>
  <c r="H286" s="1"/>
  <c r="E272"/>
  <c r="E277" s="1"/>
  <c r="M268"/>
  <c r="M269" s="1"/>
  <c r="M287" s="1"/>
  <c r="S267"/>
  <c r="R267"/>
  <c r="M267"/>
  <c r="L267"/>
  <c r="J267"/>
  <c r="I267"/>
  <c r="I268" s="1"/>
  <c r="I269" s="1"/>
  <c r="I287" s="1"/>
  <c r="G267"/>
  <c r="G268" s="1"/>
  <c r="G269" s="1"/>
  <c r="G287" s="1"/>
  <c r="F267"/>
  <c r="D267"/>
  <c r="C267"/>
  <c r="C268" s="1"/>
  <c r="C269" s="1"/>
  <c r="C287" s="1"/>
  <c r="W266"/>
  <c r="T266"/>
  <c r="S266"/>
  <c r="U266" s="1"/>
  <c r="P266"/>
  <c r="O266"/>
  <c r="V266" s="1"/>
  <c r="N266"/>
  <c r="K266"/>
  <c r="H266"/>
  <c r="E266"/>
  <c r="T265"/>
  <c r="S265"/>
  <c r="P265"/>
  <c r="W265" s="1"/>
  <c r="O265"/>
  <c r="V265" s="1"/>
  <c r="X265" s="1"/>
  <c r="N265"/>
  <c r="K265"/>
  <c r="K267" s="1"/>
  <c r="H265"/>
  <c r="E265"/>
  <c r="T264"/>
  <c r="S264"/>
  <c r="U264" s="1"/>
  <c r="P264"/>
  <c r="W264" s="1"/>
  <c r="O264"/>
  <c r="V264" s="1"/>
  <c r="N264"/>
  <c r="K264"/>
  <c r="H264"/>
  <c r="E264"/>
  <c r="V263"/>
  <c r="X263" s="1"/>
  <c r="T263"/>
  <c r="S263"/>
  <c r="U263" s="1"/>
  <c r="P263"/>
  <c r="W263" s="1"/>
  <c r="O263"/>
  <c r="O267" s="1"/>
  <c r="N263"/>
  <c r="K263"/>
  <c r="H263"/>
  <c r="E263"/>
  <c r="E267" s="1"/>
  <c r="T262"/>
  <c r="T267" s="1"/>
  <c r="S262"/>
  <c r="U262" s="1"/>
  <c r="P262"/>
  <c r="P267" s="1"/>
  <c r="O262"/>
  <c r="V262" s="1"/>
  <c r="N262"/>
  <c r="N267" s="1"/>
  <c r="K262"/>
  <c r="H262"/>
  <c r="H267" s="1"/>
  <c r="E262"/>
  <c r="R260"/>
  <c r="R268" s="1"/>
  <c r="R269" s="1"/>
  <c r="R287" s="1"/>
  <c r="M260"/>
  <c r="L260"/>
  <c r="L268" s="1"/>
  <c r="L269" s="1"/>
  <c r="L287" s="1"/>
  <c r="J260"/>
  <c r="J268" s="1"/>
  <c r="J269" s="1"/>
  <c r="J287" s="1"/>
  <c r="I260"/>
  <c r="H260"/>
  <c r="H268" s="1"/>
  <c r="H269" s="1"/>
  <c r="H287" s="1"/>
  <c r="G260"/>
  <c r="F260"/>
  <c r="F268" s="1"/>
  <c r="F269" s="1"/>
  <c r="F287" s="1"/>
  <c r="D260"/>
  <c r="D268" s="1"/>
  <c r="D269" s="1"/>
  <c r="C260"/>
  <c r="V259"/>
  <c r="T259"/>
  <c r="S259"/>
  <c r="U259" s="1"/>
  <c r="P259"/>
  <c r="W259" s="1"/>
  <c r="O259"/>
  <c r="Q259" s="1"/>
  <c r="N259"/>
  <c r="K259"/>
  <c r="H259"/>
  <c r="E259"/>
  <c r="W258"/>
  <c r="T258"/>
  <c r="S258"/>
  <c r="U258" s="1"/>
  <c r="P258"/>
  <c r="P260" s="1"/>
  <c r="P268" s="1"/>
  <c r="P269" s="1"/>
  <c r="O258"/>
  <c r="V258" s="1"/>
  <c r="N258"/>
  <c r="K258"/>
  <c r="H258"/>
  <c r="E258"/>
  <c r="T257"/>
  <c r="T260" s="1"/>
  <c r="T268" s="1"/>
  <c r="T269" s="1"/>
  <c r="T287" s="1"/>
  <c r="S257"/>
  <c r="P257"/>
  <c r="W257" s="1"/>
  <c r="O257"/>
  <c r="V257" s="1"/>
  <c r="X257" s="1"/>
  <c r="N257"/>
  <c r="K257"/>
  <c r="H257"/>
  <c r="E257"/>
  <c r="T256"/>
  <c r="S256"/>
  <c r="U256" s="1"/>
  <c r="P256"/>
  <c r="W256" s="1"/>
  <c r="O256"/>
  <c r="V256" s="1"/>
  <c r="N256"/>
  <c r="N260" s="1"/>
  <c r="N268" s="1"/>
  <c r="N269" s="1"/>
  <c r="N287" s="1"/>
  <c r="K256"/>
  <c r="H256"/>
  <c r="E256"/>
  <c r="V255"/>
  <c r="T255"/>
  <c r="S255"/>
  <c r="S260" s="1"/>
  <c r="S268" s="1"/>
  <c r="S269" s="1"/>
  <c r="P255"/>
  <c r="W255" s="1"/>
  <c r="O255"/>
  <c r="N255"/>
  <c r="K255"/>
  <c r="H255"/>
  <c r="E255"/>
  <c r="C251"/>
  <c r="I250"/>
  <c r="I251" s="1"/>
  <c r="C250"/>
  <c r="R249"/>
  <c r="M249"/>
  <c r="M250" s="1"/>
  <c r="M251" s="1"/>
  <c r="L249"/>
  <c r="J249"/>
  <c r="I249"/>
  <c r="G249"/>
  <c r="G250" s="1"/>
  <c r="G251" s="1"/>
  <c r="F249"/>
  <c r="W248"/>
  <c r="W249" s="1"/>
  <c r="V248"/>
  <c r="S248"/>
  <c r="P248"/>
  <c r="T248" s="1"/>
  <c r="U248" s="1"/>
  <c r="O248"/>
  <c r="N248"/>
  <c r="K248"/>
  <c r="H248"/>
  <c r="E248"/>
  <c r="W247"/>
  <c r="V247"/>
  <c r="X247" s="1"/>
  <c r="T247"/>
  <c r="P247"/>
  <c r="O247"/>
  <c r="N247"/>
  <c r="K247"/>
  <c r="K249" s="1"/>
  <c r="H247"/>
  <c r="E247"/>
  <c r="E249" s="1"/>
  <c r="W246"/>
  <c r="V246"/>
  <c r="V249" s="1"/>
  <c r="S246"/>
  <c r="P246"/>
  <c r="O246"/>
  <c r="Q246" s="1"/>
  <c r="N246"/>
  <c r="K246"/>
  <c r="H246"/>
  <c r="E246"/>
  <c r="R244"/>
  <c r="R250" s="1"/>
  <c r="R251" s="1"/>
  <c r="M244"/>
  <c r="L244"/>
  <c r="L250" s="1"/>
  <c r="L251" s="1"/>
  <c r="J244"/>
  <c r="J250" s="1"/>
  <c r="J251" s="1"/>
  <c r="I244"/>
  <c r="G244"/>
  <c r="F244"/>
  <c r="F250" s="1"/>
  <c r="F251" s="1"/>
  <c r="D244"/>
  <c r="D250" s="1"/>
  <c r="D251" s="1"/>
  <c r="C244"/>
  <c r="W243"/>
  <c r="V243"/>
  <c r="X243" s="1"/>
  <c r="T243"/>
  <c r="P243"/>
  <c r="O243"/>
  <c r="S243" s="1"/>
  <c r="U243" s="1"/>
  <c r="N243"/>
  <c r="K243"/>
  <c r="H243"/>
  <c r="E243"/>
  <c r="T242"/>
  <c r="S242"/>
  <c r="U242" s="1"/>
  <c r="P242"/>
  <c r="W242" s="1"/>
  <c r="O242"/>
  <c r="V242" s="1"/>
  <c r="X242" s="1"/>
  <c r="N242"/>
  <c r="K242"/>
  <c r="H242"/>
  <c r="E242"/>
  <c r="V241"/>
  <c r="T241"/>
  <c r="S241"/>
  <c r="U241" s="1"/>
  <c r="P241"/>
  <c r="W241" s="1"/>
  <c r="O241"/>
  <c r="Q241" s="1"/>
  <c r="N241"/>
  <c r="K241"/>
  <c r="H241"/>
  <c r="E241"/>
  <c r="W240"/>
  <c r="T240"/>
  <c r="S240"/>
  <c r="U240" s="1"/>
  <c r="P240"/>
  <c r="O240"/>
  <c r="V240" s="1"/>
  <c r="N240"/>
  <c r="K240"/>
  <c r="H240"/>
  <c r="E240"/>
  <c r="T239"/>
  <c r="S239"/>
  <c r="P239"/>
  <c r="W239" s="1"/>
  <c r="O239"/>
  <c r="V239" s="1"/>
  <c r="X239" s="1"/>
  <c r="N239"/>
  <c r="K239"/>
  <c r="H239"/>
  <c r="E239"/>
  <c r="T238"/>
  <c r="S238"/>
  <c r="U238" s="1"/>
  <c r="P238"/>
  <c r="W238" s="1"/>
  <c r="O238"/>
  <c r="V238" s="1"/>
  <c r="N238"/>
  <c r="K238"/>
  <c r="H238"/>
  <c r="E238"/>
  <c r="W237"/>
  <c r="V237"/>
  <c r="X237" s="1"/>
  <c r="T237"/>
  <c r="P237"/>
  <c r="O237"/>
  <c r="S237" s="1"/>
  <c r="N237"/>
  <c r="K237"/>
  <c r="H237"/>
  <c r="E237"/>
  <c r="T236"/>
  <c r="S236"/>
  <c r="U236" s="1"/>
  <c r="P236"/>
  <c r="W236" s="1"/>
  <c r="O236"/>
  <c r="V236" s="1"/>
  <c r="N236"/>
  <c r="N244" s="1"/>
  <c r="K236"/>
  <c r="H236"/>
  <c r="E236"/>
  <c r="W235"/>
  <c r="V235"/>
  <c r="V244" s="1"/>
  <c r="V250" s="1"/>
  <c r="V251" s="1"/>
  <c r="T235"/>
  <c r="P235"/>
  <c r="O235"/>
  <c r="S235" s="1"/>
  <c r="U235" s="1"/>
  <c r="N235"/>
  <c r="K235"/>
  <c r="H235"/>
  <c r="E235"/>
  <c r="W234"/>
  <c r="V234"/>
  <c r="X234" s="1"/>
  <c r="S234"/>
  <c r="U234" s="1"/>
  <c r="P234"/>
  <c r="T234" s="1"/>
  <c r="O234"/>
  <c r="Q234" s="1"/>
  <c r="N234"/>
  <c r="K234"/>
  <c r="H234"/>
  <c r="E234"/>
  <c r="W233"/>
  <c r="V233"/>
  <c r="X233" s="1"/>
  <c r="T233"/>
  <c r="P233"/>
  <c r="O233"/>
  <c r="S233" s="1"/>
  <c r="N233"/>
  <c r="K233"/>
  <c r="H233"/>
  <c r="E233"/>
  <c r="W232"/>
  <c r="V232"/>
  <c r="S232"/>
  <c r="P232"/>
  <c r="O232"/>
  <c r="N232"/>
  <c r="K232"/>
  <c r="H232"/>
  <c r="E232"/>
  <c r="R227"/>
  <c r="N227"/>
  <c r="J227"/>
  <c r="T226"/>
  <c r="T227" s="1"/>
  <c r="R226"/>
  <c r="P226"/>
  <c r="P227" s="1"/>
  <c r="N226"/>
  <c r="M226"/>
  <c r="M227" s="1"/>
  <c r="L226"/>
  <c r="L227" s="1"/>
  <c r="L228" s="1"/>
  <c r="J226"/>
  <c r="I226"/>
  <c r="I227" s="1"/>
  <c r="H226"/>
  <c r="H227" s="1"/>
  <c r="G226"/>
  <c r="G227" s="1"/>
  <c r="F226"/>
  <c r="F227" s="1"/>
  <c r="D226"/>
  <c r="D227" s="1"/>
  <c r="D228" s="1"/>
  <c r="C226"/>
  <c r="C227" s="1"/>
  <c r="V225"/>
  <c r="T225"/>
  <c r="S225"/>
  <c r="S226" s="1"/>
  <c r="S227" s="1"/>
  <c r="P225"/>
  <c r="W225" s="1"/>
  <c r="W226" s="1"/>
  <c r="W227" s="1"/>
  <c r="O225"/>
  <c r="O226" s="1"/>
  <c r="O227" s="1"/>
  <c r="N225"/>
  <c r="K225"/>
  <c r="K226" s="1"/>
  <c r="K227" s="1"/>
  <c r="H225"/>
  <c r="E225"/>
  <c r="E226" s="1"/>
  <c r="E227" s="1"/>
  <c r="R221"/>
  <c r="O221"/>
  <c r="M221"/>
  <c r="L221"/>
  <c r="K221"/>
  <c r="J221"/>
  <c r="I221"/>
  <c r="G221"/>
  <c r="F221"/>
  <c r="E221"/>
  <c r="D221"/>
  <c r="C221"/>
  <c r="W220"/>
  <c r="W221" s="1"/>
  <c r="V220"/>
  <c r="V221" s="1"/>
  <c r="S220"/>
  <c r="P220"/>
  <c r="O220"/>
  <c r="Q220" s="1"/>
  <c r="Q221" s="1"/>
  <c r="N220"/>
  <c r="N221" s="1"/>
  <c r="K220"/>
  <c r="H220"/>
  <c r="H221" s="1"/>
  <c r="E220"/>
  <c r="R218"/>
  <c r="R222" s="1"/>
  <c r="R228" s="1"/>
  <c r="R217"/>
  <c r="M217"/>
  <c r="L217"/>
  <c r="L218" s="1"/>
  <c r="L222" s="1"/>
  <c r="J217"/>
  <c r="J218" s="1"/>
  <c r="J222" s="1"/>
  <c r="J228" s="1"/>
  <c r="I217"/>
  <c r="H217"/>
  <c r="G217"/>
  <c r="F217"/>
  <c r="F218" s="1"/>
  <c r="F222" s="1"/>
  <c r="F228" s="1"/>
  <c r="D217"/>
  <c r="D218" s="1"/>
  <c r="D222" s="1"/>
  <c r="C217"/>
  <c r="V216"/>
  <c r="T216"/>
  <c r="S216"/>
  <c r="U216" s="1"/>
  <c r="P216"/>
  <c r="W216" s="1"/>
  <c r="O216"/>
  <c r="Q216" s="1"/>
  <c r="N216"/>
  <c r="K216"/>
  <c r="H216"/>
  <c r="E216"/>
  <c r="W215"/>
  <c r="T215"/>
  <c r="S215"/>
  <c r="U215" s="1"/>
  <c r="P215"/>
  <c r="P217" s="1"/>
  <c r="O215"/>
  <c r="V215" s="1"/>
  <c r="N215"/>
  <c r="N217" s="1"/>
  <c r="K215"/>
  <c r="H215"/>
  <c r="E215"/>
  <c r="T214"/>
  <c r="T217" s="1"/>
  <c r="S214"/>
  <c r="S217" s="1"/>
  <c r="P214"/>
  <c r="W214" s="1"/>
  <c r="O214"/>
  <c r="N214"/>
  <c r="K214"/>
  <c r="K217" s="1"/>
  <c r="H214"/>
  <c r="E214"/>
  <c r="E217" s="1"/>
  <c r="R212"/>
  <c r="M212"/>
  <c r="M218" s="1"/>
  <c r="M222" s="1"/>
  <c r="M228" s="1"/>
  <c r="L212"/>
  <c r="J212"/>
  <c r="I212"/>
  <c r="I218" s="1"/>
  <c r="I222" s="1"/>
  <c r="I228" s="1"/>
  <c r="G212"/>
  <c r="G218" s="1"/>
  <c r="G222" s="1"/>
  <c r="G228" s="1"/>
  <c r="F212"/>
  <c r="E212"/>
  <c r="E218" s="1"/>
  <c r="E222" s="1"/>
  <c r="E228" s="1"/>
  <c r="D212"/>
  <c r="C212"/>
  <c r="C218" s="1"/>
  <c r="C222" s="1"/>
  <c r="C228" s="1"/>
  <c r="T211"/>
  <c r="S211"/>
  <c r="U211" s="1"/>
  <c r="P211"/>
  <c r="W211" s="1"/>
  <c r="O211"/>
  <c r="V211" s="1"/>
  <c r="N211"/>
  <c r="K211"/>
  <c r="H211"/>
  <c r="E211"/>
  <c r="V210"/>
  <c r="X210" s="1"/>
  <c r="T210"/>
  <c r="S210"/>
  <c r="U210" s="1"/>
  <c r="P210"/>
  <c r="W210" s="1"/>
  <c r="O210"/>
  <c r="Q210" s="1"/>
  <c r="N210"/>
  <c r="K210"/>
  <c r="H210"/>
  <c r="E210"/>
  <c r="T209"/>
  <c r="S209"/>
  <c r="U209" s="1"/>
  <c r="P209"/>
  <c r="W209" s="1"/>
  <c r="O209"/>
  <c r="V209" s="1"/>
  <c r="N209"/>
  <c r="K209"/>
  <c r="H209"/>
  <c r="E209"/>
  <c r="X208"/>
  <c r="T208"/>
  <c r="S208"/>
  <c r="P208"/>
  <c r="W208" s="1"/>
  <c r="O208"/>
  <c r="V208" s="1"/>
  <c r="N208"/>
  <c r="K208"/>
  <c r="K212" s="1"/>
  <c r="H208"/>
  <c r="E208"/>
  <c r="T207"/>
  <c r="S207"/>
  <c r="S212" s="1"/>
  <c r="S218" s="1"/>
  <c r="P207"/>
  <c r="O207"/>
  <c r="V207" s="1"/>
  <c r="N207"/>
  <c r="K207"/>
  <c r="H207"/>
  <c r="E207"/>
  <c r="R201"/>
  <c r="M201"/>
  <c r="L201"/>
  <c r="J201"/>
  <c r="I201"/>
  <c r="G201"/>
  <c r="F201"/>
  <c r="D201"/>
  <c r="C201"/>
  <c r="T200"/>
  <c r="S200"/>
  <c r="U200" s="1"/>
  <c r="P200"/>
  <c r="W200" s="1"/>
  <c r="O200"/>
  <c r="V200" s="1"/>
  <c r="N200"/>
  <c r="K200"/>
  <c r="H200"/>
  <c r="E200"/>
  <c r="T199"/>
  <c r="S199"/>
  <c r="P199"/>
  <c r="W199" s="1"/>
  <c r="O199"/>
  <c r="V199" s="1"/>
  <c r="X199" s="1"/>
  <c r="N199"/>
  <c r="K199"/>
  <c r="H199"/>
  <c r="E199"/>
  <c r="T198"/>
  <c r="S198"/>
  <c r="U198" s="1"/>
  <c r="P198"/>
  <c r="W198" s="1"/>
  <c r="O198"/>
  <c r="V198" s="1"/>
  <c r="N198"/>
  <c r="K198"/>
  <c r="H198"/>
  <c r="E198"/>
  <c r="V197"/>
  <c r="X197" s="1"/>
  <c r="T197"/>
  <c r="S197"/>
  <c r="U197" s="1"/>
  <c r="P197"/>
  <c r="W197" s="1"/>
  <c r="O197"/>
  <c r="Q197" s="1"/>
  <c r="N197"/>
  <c r="K197"/>
  <c r="H197"/>
  <c r="E197"/>
  <c r="W196"/>
  <c r="V196"/>
  <c r="S196"/>
  <c r="P196"/>
  <c r="T196" s="1"/>
  <c r="U196" s="1"/>
  <c r="O196"/>
  <c r="N196"/>
  <c r="K196"/>
  <c r="H196"/>
  <c r="E196"/>
  <c r="W195"/>
  <c r="V195"/>
  <c r="T195"/>
  <c r="P195"/>
  <c r="O195"/>
  <c r="S195" s="1"/>
  <c r="U195" s="1"/>
  <c r="N195"/>
  <c r="K195"/>
  <c r="K201" s="1"/>
  <c r="H195"/>
  <c r="E195"/>
  <c r="E201" s="1"/>
  <c r="R192"/>
  <c r="M192"/>
  <c r="L192"/>
  <c r="J192"/>
  <c r="I192"/>
  <c r="G192"/>
  <c r="F192"/>
  <c r="D192"/>
  <c r="C192"/>
  <c r="T191"/>
  <c r="S191"/>
  <c r="U191" s="1"/>
  <c r="P191"/>
  <c r="W191" s="1"/>
  <c r="O191"/>
  <c r="V191" s="1"/>
  <c r="N191"/>
  <c r="K191"/>
  <c r="H191"/>
  <c r="E191"/>
  <c r="V190"/>
  <c r="X190" s="1"/>
  <c r="T190"/>
  <c r="S190"/>
  <c r="U190" s="1"/>
  <c r="P190"/>
  <c r="W190" s="1"/>
  <c r="O190"/>
  <c r="Q190" s="1"/>
  <c r="N190"/>
  <c r="K190"/>
  <c r="H190"/>
  <c r="E190"/>
  <c r="T189"/>
  <c r="S189"/>
  <c r="U189" s="1"/>
  <c r="P189"/>
  <c r="W189" s="1"/>
  <c r="O189"/>
  <c r="V189" s="1"/>
  <c r="N189"/>
  <c r="K189"/>
  <c r="H189"/>
  <c r="E189"/>
  <c r="T188"/>
  <c r="S188"/>
  <c r="P188"/>
  <c r="W188" s="1"/>
  <c r="O188"/>
  <c r="V188" s="1"/>
  <c r="X188" s="1"/>
  <c r="N188"/>
  <c r="K188"/>
  <c r="H188"/>
  <c r="E188"/>
  <c r="E192" s="1"/>
  <c r="W187"/>
  <c r="V187"/>
  <c r="X187" s="1"/>
  <c r="S187"/>
  <c r="U187" s="1"/>
  <c r="P187"/>
  <c r="T187" s="1"/>
  <c r="O187"/>
  <c r="Q187" s="1"/>
  <c r="N187"/>
  <c r="K187"/>
  <c r="H187"/>
  <c r="E187"/>
  <c r="W186"/>
  <c r="V186"/>
  <c r="T186"/>
  <c r="T192" s="1"/>
  <c r="P186"/>
  <c r="P192" s="1"/>
  <c r="O186"/>
  <c r="S186" s="1"/>
  <c r="N186"/>
  <c r="N192" s="1"/>
  <c r="K186"/>
  <c r="K192" s="1"/>
  <c r="H186"/>
  <c r="H192" s="1"/>
  <c r="E186"/>
  <c r="R183"/>
  <c r="M183"/>
  <c r="M184" s="1"/>
  <c r="M202" s="1"/>
  <c r="L183"/>
  <c r="J183"/>
  <c r="I183"/>
  <c r="I184" s="1"/>
  <c r="I202" s="1"/>
  <c r="G183"/>
  <c r="G184" s="1"/>
  <c r="G202" s="1"/>
  <c r="F183"/>
  <c r="D183"/>
  <c r="C183"/>
  <c r="C184" s="1"/>
  <c r="C202" s="1"/>
  <c r="T182"/>
  <c r="S182"/>
  <c r="U182" s="1"/>
  <c r="P182"/>
  <c r="W182" s="1"/>
  <c r="O182"/>
  <c r="V182" s="1"/>
  <c r="N182"/>
  <c r="K182"/>
  <c r="H182"/>
  <c r="E182"/>
  <c r="V181"/>
  <c r="X181" s="1"/>
  <c r="T181"/>
  <c r="S181"/>
  <c r="U181" s="1"/>
  <c r="P181"/>
  <c r="W181" s="1"/>
  <c r="O181"/>
  <c r="Q181" s="1"/>
  <c r="N181"/>
  <c r="K181"/>
  <c r="H181"/>
  <c r="E181"/>
  <c r="T180"/>
  <c r="S180"/>
  <c r="U180" s="1"/>
  <c r="P180"/>
  <c r="W180" s="1"/>
  <c r="O180"/>
  <c r="V180" s="1"/>
  <c r="N180"/>
  <c r="K180"/>
  <c r="H180"/>
  <c r="E180"/>
  <c r="W179"/>
  <c r="V179"/>
  <c r="X179" s="1"/>
  <c r="T179"/>
  <c r="P179"/>
  <c r="O179"/>
  <c r="S179" s="1"/>
  <c r="U179" s="1"/>
  <c r="N179"/>
  <c r="K179"/>
  <c r="K183" s="1"/>
  <c r="H179"/>
  <c r="E179"/>
  <c r="E183" s="1"/>
  <c r="W178"/>
  <c r="W183" s="1"/>
  <c r="W184" s="1"/>
  <c r="V178"/>
  <c r="V183" s="1"/>
  <c r="S178"/>
  <c r="S183" s="1"/>
  <c r="P178"/>
  <c r="O178"/>
  <c r="Q178" s="1"/>
  <c r="N178"/>
  <c r="K178"/>
  <c r="H178"/>
  <c r="E178"/>
  <c r="R176"/>
  <c r="R184" s="1"/>
  <c r="R202" s="1"/>
  <c r="P176"/>
  <c r="N176"/>
  <c r="M176"/>
  <c r="L176"/>
  <c r="L184" s="1"/>
  <c r="L202" s="1"/>
  <c r="J176"/>
  <c r="J184" s="1"/>
  <c r="J202" s="1"/>
  <c r="I176"/>
  <c r="H176"/>
  <c r="G176"/>
  <c r="F176"/>
  <c r="F184" s="1"/>
  <c r="F202" s="1"/>
  <c r="D176"/>
  <c r="D184" s="1"/>
  <c r="D202" s="1"/>
  <c r="C176"/>
  <c r="W175"/>
  <c r="W176" s="1"/>
  <c r="V175"/>
  <c r="V176" s="1"/>
  <c r="V184" s="1"/>
  <c r="T175"/>
  <c r="T176" s="1"/>
  <c r="P175"/>
  <c r="O175"/>
  <c r="N175"/>
  <c r="K175"/>
  <c r="K176" s="1"/>
  <c r="K184" s="1"/>
  <c r="K202" s="1"/>
  <c r="H175"/>
  <c r="E175"/>
  <c r="E176" s="1"/>
  <c r="E184" s="1"/>
  <c r="E202" s="1"/>
  <c r="R171"/>
  <c r="M171"/>
  <c r="L171"/>
  <c r="J171"/>
  <c r="I171"/>
  <c r="G171"/>
  <c r="F171"/>
  <c r="D171"/>
  <c r="C171"/>
  <c r="T170"/>
  <c r="S170"/>
  <c r="U170" s="1"/>
  <c r="P170"/>
  <c r="W170" s="1"/>
  <c r="O170"/>
  <c r="V170" s="1"/>
  <c r="N170"/>
  <c r="K170"/>
  <c r="H170"/>
  <c r="E170"/>
  <c r="W169"/>
  <c r="V169"/>
  <c r="X169" s="1"/>
  <c r="T169"/>
  <c r="P169"/>
  <c r="O169"/>
  <c r="S169" s="1"/>
  <c r="U169" s="1"/>
  <c r="N169"/>
  <c r="K169"/>
  <c r="K171" s="1"/>
  <c r="H169"/>
  <c r="E169"/>
  <c r="W168"/>
  <c r="V168"/>
  <c r="X168" s="1"/>
  <c r="S168"/>
  <c r="U168" s="1"/>
  <c r="P168"/>
  <c r="T168" s="1"/>
  <c r="O168"/>
  <c r="Q168" s="1"/>
  <c r="N168"/>
  <c r="K168"/>
  <c r="H168"/>
  <c r="E168"/>
  <c r="V167"/>
  <c r="V171" s="1"/>
  <c r="T167"/>
  <c r="T171" s="1"/>
  <c r="S167"/>
  <c r="U167" s="1"/>
  <c r="P167"/>
  <c r="P171" s="1"/>
  <c r="O167"/>
  <c r="O171" s="1"/>
  <c r="N167"/>
  <c r="N171" s="1"/>
  <c r="K167"/>
  <c r="H167"/>
  <c r="H171" s="1"/>
  <c r="E167"/>
  <c r="E171" s="1"/>
  <c r="S165"/>
  <c r="R165"/>
  <c r="M165"/>
  <c r="L165"/>
  <c r="J165"/>
  <c r="I165"/>
  <c r="G165"/>
  <c r="F165"/>
  <c r="D165"/>
  <c r="C165"/>
  <c r="T164"/>
  <c r="S164"/>
  <c r="U164" s="1"/>
  <c r="P164"/>
  <c r="W164" s="1"/>
  <c r="O164"/>
  <c r="V164" s="1"/>
  <c r="N164"/>
  <c r="K164"/>
  <c r="H164"/>
  <c r="E164"/>
  <c r="T163"/>
  <c r="T165" s="1"/>
  <c r="S163"/>
  <c r="P163"/>
  <c r="O163"/>
  <c r="O165" s="1"/>
  <c r="N163"/>
  <c r="K163"/>
  <c r="K165" s="1"/>
  <c r="H163"/>
  <c r="E163"/>
  <c r="E165" s="1"/>
  <c r="E161"/>
  <c r="S160"/>
  <c r="R160"/>
  <c r="O160"/>
  <c r="M160"/>
  <c r="M161" s="1"/>
  <c r="L160"/>
  <c r="K160"/>
  <c r="J160"/>
  <c r="I160"/>
  <c r="I161" s="1"/>
  <c r="G160"/>
  <c r="G161" s="1"/>
  <c r="F160"/>
  <c r="E160"/>
  <c r="D160"/>
  <c r="C160"/>
  <c r="C161" s="1"/>
  <c r="T159"/>
  <c r="T160" s="1"/>
  <c r="S159"/>
  <c r="U159" s="1"/>
  <c r="U160" s="1"/>
  <c r="P159"/>
  <c r="P160" s="1"/>
  <c r="O159"/>
  <c r="V159" s="1"/>
  <c r="N159"/>
  <c r="N160" s="1"/>
  <c r="K159"/>
  <c r="H159"/>
  <c r="H160" s="1"/>
  <c r="E159"/>
  <c r="T157"/>
  <c r="T161" s="1"/>
  <c r="R157"/>
  <c r="R161" s="1"/>
  <c r="P157"/>
  <c r="P161" s="1"/>
  <c r="N157"/>
  <c r="M157"/>
  <c r="L157"/>
  <c r="L161" s="1"/>
  <c r="J157"/>
  <c r="J161" s="1"/>
  <c r="I157"/>
  <c r="H157"/>
  <c r="H161" s="1"/>
  <c r="G157"/>
  <c r="F157"/>
  <c r="F161" s="1"/>
  <c r="D157"/>
  <c r="D161" s="1"/>
  <c r="C157"/>
  <c r="V156"/>
  <c r="V157" s="1"/>
  <c r="T156"/>
  <c r="S156"/>
  <c r="S157" s="1"/>
  <c r="S161" s="1"/>
  <c r="P156"/>
  <c r="W156" s="1"/>
  <c r="W157" s="1"/>
  <c r="O156"/>
  <c r="O157" s="1"/>
  <c r="O161" s="1"/>
  <c r="N156"/>
  <c r="K156"/>
  <c r="K157" s="1"/>
  <c r="K161" s="1"/>
  <c r="H156"/>
  <c r="E156"/>
  <c r="E157" s="1"/>
  <c r="R153"/>
  <c r="M153"/>
  <c r="L153"/>
  <c r="J153"/>
  <c r="I153"/>
  <c r="G153"/>
  <c r="G154" s="1"/>
  <c r="G172" s="1"/>
  <c r="G203" s="1"/>
  <c r="F153"/>
  <c r="D153"/>
  <c r="C153"/>
  <c r="C154" s="1"/>
  <c r="C172" s="1"/>
  <c r="C203" s="1"/>
  <c r="T152"/>
  <c r="S152"/>
  <c r="U152" s="1"/>
  <c r="P152"/>
  <c r="W152" s="1"/>
  <c r="O152"/>
  <c r="V152" s="1"/>
  <c r="N152"/>
  <c r="K152"/>
  <c r="H152"/>
  <c r="E152"/>
  <c r="V151"/>
  <c r="X151" s="1"/>
  <c r="T151"/>
  <c r="S151"/>
  <c r="U151" s="1"/>
  <c r="P151"/>
  <c r="W151" s="1"/>
  <c r="O151"/>
  <c r="Q151" s="1"/>
  <c r="N151"/>
  <c r="K151"/>
  <c r="H151"/>
  <c r="E151"/>
  <c r="T150"/>
  <c r="S150"/>
  <c r="U150" s="1"/>
  <c r="P150"/>
  <c r="W150" s="1"/>
  <c r="O150"/>
  <c r="V150" s="1"/>
  <c r="N150"/>
  <c r="K150"/>
  <c r="H150"/>
  <c r="E150"/>
  <c r="W149"/>
  <c r="V149"/>
  <c r="X149" s="1"/>
  <c r="T149"/>
  <c r="P149"/>
  <c r="O149"/>
  <c r="S149" s="1"/>
  <c r="U149" s="1"/>
  <c r="N149"/>
  <c r="K149"/>
  <c r="H149"/>
  <c r="E149"/>
  <c r="E153" s="1"/>
  <c r="W148"/>
  <c r="V148"/>
  <c r="X148" s="1"/>
  <c r="S148"/>
  <c r="U148" s="1"/>
  <c r="P148"/>
  <c r="T148" s="1"/>
  <c r="O148"/>
  <c r="Q148" s="1"/>
  <c r="N148"/>
  <c r="K148"/>
  <c r="H148"/>
  <c r="E148"/>
  <c r="W147"/>
  <c r="V147"/>
  <c r="T147"/>
  <c r="T153" s="1"/>
  <c r="P147"/>
  <c r="P153" s="1"/>
  <c r="O147"/>
  <c r="S147" s="1"/>
  <c r="N147"/>
  <c r="N153" s="1"/>
  <c r="K147"/>
  <c r="K153" s="1"/>
  <c r="H147"/>
  <c r="H153" s="1"/>
  <c r="E147"/>
  <c r="R145"/>
  <c r="R154" s="1"/>
  <c r="R172" s="1"/>
  <c r="R203" s="1"/>
  <c r="M145"/>
  <c r="M154" s="1"/>
  <c r="M172" s="1"/>
  <c r="M203" s="1"/>
  <c r="L145"/>
  <c r="L154" s="1"/>
  <c r="L172" s="1"/>
  <c r="J145"/>
  <c r="J154" s="1"/>
  <c r="I145"/>
  <c r="I154" s="1"/>
  <c r="I172" s="1"/>
  <c r="I203" s="1"/>
  <c r="G145"/>
  <c r="F145"/>
  <c r="F154" s="1"/>
  <c r="F172" s="1"/>
  <c r="F203" s="1"/>
  <c r="D145"/>
  <c r="D154" s="1"/>
  <c r="D172" s="1"/>
  <c r="C145"/>
  <c r="T144"/>
  <c r="S144"/>
  <c r="U144" s="1"/>
  <c r="P144"/>
  <c r="W144" s="1"/>
  <c r="O144"/>
  <c r="V144" s="1"/>
  <c r="N144"/>
  <c r="K144"/>
  <c r="H144"/>
  <c r="E144"/>
  <c r="T143"/>
  <c r="S143"/>
  <c r="P143"/>
  <c r="W143" s="1"/>
  <c r="O143"/>
  <c r="V143" s="1"/>
  <c r="X143" s="1"/>
  <c r="N143"/>
  <c r="K143"/>
  <c r="H143"/>
  <c r="E143"/>
  <c r="W142"/>
  <c r="V142"/>
  <c r="X142" s="1"/>
  <c r="S142"/>
  <c r="U142" s="1"/>
  <c r="P142"/>
  <c r="T142" s="1"/>
  <c r="O142"/>
  <c r="Q142" s="1"/>
  <c r="N142"/>
  <c r="K142"/>
  <c r="H142"/>
  <c r="E142"/>
  <c r="W141"/>
  <c r="V141"/>
  <c r="X141" s="1"/>
  <c r="T141"/>
  <c r="P141"/>
  <c r="O141"/>
  <c r="S141" s="1"/>
  <c r="N141"/>
  <c r="K141"/>
  <c r="H141"/>
  <c r="E141"/>
  <c r="W140"/>
  <c r="V140"/>
  <c r="S140"/>
  <c r="P140"/>
  <c r="T140" s="1"/>
  <c r="U140" s="1"/>
  <c r="O140"/>
  <c r="N140"/>
  <c r="K140"/>
  <c r="H140"/>
  <c r="E140"/>
  <c r="W139"/>
  <c r="V139"/>
  <c r="X139" s="1"/>
  <c r="T139"/>
  <c r="P139"/>
  <c r="O139"/>
  <c r="S139" s="1"/>
  <c r="U139" s="1"/>
  <c r="N139"/>
  <c r="K139"/>
  <c r="K145" s="1"/>
  <c r="K154" s="1"/>
  <c r="K172" s="1"/>
  <c r="K203" s="1"/>
  <c r="H139"/>
  <c r="E139"/>
  <c r="E145" s="1"/>
  <c r="E154" s="1"/>
  <c r="E172" s="1"/>
  <c r="E203" s="1"/>
  <c r="T138"/>
  <c r="S138"/>
  <c r="S145" s="1"/>
  <c r="P138"/>
  <c r="O138"/>
  <c r="V138" s="1"/>
  <c r="N138"/>
  <c r="K138"/>
  <c r="H138"/>
  <c r="E138"/>
  <c r="R132"/>
  <c r="R133" s="1"/>
  <c r="M132"/>
  <c r="L132"/>
  <c r="L133" s="1"/>
  <c r="J132"/>
  <c r="J133" s="1"/>
  <c r="I132"/>
  <c r="G132"/>
  <c r="F132"/>
  <c r="F133" s="1"/>
  <c r="D132"/>
  <c r="D133" s="1"/>
  <c r="C132"/>
  <c r="T131"/>
  <c r="S131"/>
  <c r="P131"/>
  <c r="W131" s="1"/>
  <c r="O131"/>
  <c r="V131" s="1"/>
  <c r="X131" s="1"/>
  <c r="N131"/>
  <c r="K131"/>
  <c r="H131"/>
  <c r="E131"/>
  <c r="T130"/>
  <c r="S130"/>
  <c r="U130" s="1"/>
  <c r="P130"/>
  <c r="W130" s="1"/>
  <c r="O130"/>
  <c r="V130" s="1"/>
  <c r="N130"/>
  <c r="K130"/>
  <c r="H130"/>
  <c r="E130"/>
  <c r="V129"/>
  <c r="X129" s="1"/>
  <c r="T129"/>
  <c r="S129"/>
  <c r="U129" s="1"/>
  <c r="P129"/>
  <c r="W129" s="1"/>
  <c r="O129"/>
  <c r="Q129" s="1"/>
  <c r="N129"/>
  <c r="K129"/>
  <c r="H129"/>
  <c r="E129"/>
  <c r="T128"/>
  <c r="S128"/>
  <c r="U128" s="1"/>
  <c r="P128"/>
  <c r="W128" s="1"/>
  <c r="O128"/>
  <c r="V128" s="1"/>
  <c r="N128"/>
  <c r="K128"/>
  <c r="H128"/>
  <c r="E128"/>
  <c r="T127"/>
  <c r="S127"/>
  <c r="P127"/>
  <c r="W127" s="1"/>
  <c r="O127"/>
  <c r="V127" s="1"/>
  <c r="X127" s="1"/>
  <c r="N127"/>
  <c r="K127"/>
  <c r="H127"/>
  <c r="E127"/>
  <c r="T126"/>
  <c r="S126"/>
  <c r="U126" s="1"/>
  <c r="P126"/>
  <c r="W126" s="1"/>
  <c r="O126"/>
  <c r="V126" s="1"/>
  <c r="N126"/>
  <c r="K126"/>
  <c r="H126"/>
  <c r="E126"/>
  <c r="V125"/>
  <c r="X125" s="1"/>
  <c r="T125"/>
  <c r="S125"/>
  <c r="U125" s="1"/>
  <c r="P125"/>
  <c r="W125" s="1"/>
  <c r="O125"/>
  <c r="Q125" s="1"/>
  <c r="N125"/>
  <c r="K125"/>
  <c r="H125"/>
  <c r="E125"/>
  <c r="T124"/>
  <c r="S124"/>
  <c r="U124" s="1"/>
  <c r="P124"/>
  <c r="W124" s="1"/>
  <c r="O124"/>
  <c r="V124" s="1"/>
  <c r="N124"/>
  <c r="K124"/>
  <c r="H124"/>
  <c r="E124"/>
  <c r="T123"/>
  <c r="S123"/>
  <c r="P123"/>
  <c r="W123" s="1"/>
  <c r="O123"/>
  <c r="V123" s="1"/>
  <c r="X123" s="1"/>
  <c r="N123"/>
  <c r="K123"/>
  <c r="H123"/>
  <c r="E123"/>
  <c r="T122"/>
  <c r="S122"/>
  <c r="U122" s="1"/>
  <c r="P122"/>
  <c r="W122" s="1"/>
  <c r="O122"/>
  <c r="V122" s="1"/>
  <c r="N122"/>
  <c r="K122"/>
  <c r="H122"/>
  <c r="E122"/>
  <c r="V121"/>
  <c r="X121" s="1"/>
  <c r="T121"/>
  <c r="S121"/>
  <c r="U121" s="1"/>
  <c r="P121"/>
  <c r="W121" s="1"/>
  <c r="O121"/>
  <c r="Q121" s="1"/>
  <c r="N121"/>
  <c r="K121"/>
  <c r="H121"/>
  <c r="E121"/>
  <c r="T120"/>
  <c r="S120"/>
  <c r="U120" s="1"/>
  <c r="P120"/>
  <c r="P132" s="1"/>
  <c r="O120"/>
  <c r="V120" s="1"/>
  <c r="N120"/>
  <c r="N132" s="1"/>
  <c r="K120"/>
  <c r="H120"/>
  <c r="H132" s="1"/>
  <c r="E120"/>
  <c r="T119"/>
  <c r="T132" s="1"/>
  <c r="S119"/>
  <c r="P119"/>
  <c r="W119" s="1"/>
  <c r="O119"/>
  <c r="O132" s="1"/>
  <c r="N119"/>
  <c r="K119"/>
  <c r="K132" s="1"/>
  <c r="H119"/>
  <c r="E119"/>
  <c r="E132" s="1"/>
  <c r="R117"/>
  <c r="M117"/>
  <c r="M133" s="1"/>
  <c r="L117"/>
  <c r="J117"/>
  <c r="I117"/>
  <c r="I133" s="1"/>
  <c r="G117"/>
  <c r="G133" s="1"/>
  <c r="F117"/>
  <c r="D117"/>
  <c r="C117"/>
  <c r="C133" s="1"/>
  <c r="T116"/>
  <c r="S116"/>
  <c r="U116" s="1"/>
  <c r="P116"/>
  <c r="W116" s="1"/>
  <c r="O116"/>
  <c r="V116" s="1"/>
  <c r="N116"/>
  <c r="K116"/>
  <c r="H116"/>
  <c r="E116"/>
  <c r="V115"/>
  <c r="X115" s="1"/>
  <c r="T115"/>
  <c r="S115"/>
  <c r="U115" s="1"/>
  <c r="P115"/>
  <c r="W115" s="1"/>
  <c r="O115"/>
  <c r="Q115" s="1"/>
  <c r="N115"/>
  <c r="K115"/>
  <c r="H115"/>
  <c r="E115"/>
  <c r="T114"/>
  <c r="S114"/>
  <c r="U114" s="1"/>
  <c r="P114"/>
  <c r="W114" s="1"/>
  <c r="O114"/>
  <c r="V114" s="1"/>
  <c r="N114"/>
  <c r="K114"/>
  <c r="H114"/>
  <c r="E114"/>
  <c r="T113"/>
  <c r="S113"/>
  <c r="P113"/>
  <c r="W113" s="1"/>
  <c r="O113"/>
  <c r="V113" s="1"/>
  <c r="X113" s="1"/>
  <c r="N113"/>
  <c r="K113"/>
  <c r="H113"/>
  <c r="E113"/>
  <c r="E117" s="1"/>
  <c r="E133" s="1"/>
  <c r="T112"/>
  <c r="S112"/>
  <c r="S117" s="1"/>
  <c r="P112"/>
  <c r="W112" s="1"/>
  <c r="O112"/>
  <c r="V112" s="1"/>
  <c r="N112"/>
  <c r="K112"/>
  <c r="H112"/>
  <c r="E112"/>
  <c r="V111"/>
  <c r="T111"/>
  <c r="S111"/>
  <c r="U111" s="1"/>
  <c r="P111"/>
  <c r="P117" s="1"/>
  <c r="P133" s="1"/>
  <c r="O111"/>
  <c r="Q111" s="1"/>
  <c r="N111"/>
  <c r="N117" s="1"/>
  <c r="N133" s="1"/>
  <c r="K111"/>
  <c r="K117" s="1"/>
  <c r="K133" s="1"/>
  <c r="H111"/>
  <c r="H117" s="1"/>
  <c r="H133" s="1"/>
  <c r="E111"/>
  <c r="R107"/>
  <c r="M107"/>
  <c r="L107"/>
  <c r="J107"/>
  <c r="I107"/>
  <c r="G107"/>
  <c r="F107"/>
  <c r="D107"/>
  <c r="C107"/>
  <c r="T106"/>
  <c r="S106"/>
  <c r="U106" s="1"/>
  <c r="P106"/>
  <c r="W106" s="1"/>
  <c r="O106"/>
  <c r="V106" s="1"/>
  <c r="N106"/>
  <c r="K106"/>
  <c r="H106"/>
  <c r="E106"/>
  <c r="V105"/>
  <c r="X105" s="1"/>
  <c r="T105"/>
  <c r="S105"/>
  <c r="U105" s="1"/>
  <c r="P105"/>
  <c r="W105" s="1"/>
  <c r="O105"/>
  <c r="Q105" s="1"/>
  <c r="N105"/>
  <c r="K105"/>
  <c r="H105"/>
  <c r="E105"/>
  <c r="T104"/>
  <c r="S104"/>
  <c r="U104" s="1"/>
  <c r="P104"/>
  <c r="W104" s="1"/>
  <c r="O104"/>
  <c r="V104" s="1"/>
  <c r="N104"/>
  <c r="K104"/>
  <c r="H104"/>
  <c r="E104"/>
  <c r="T103"/>
  <c r="S103"/>
  <c r="P103"/>
  <c r="W103" s="1"/>
  <c r="O103"/>
  <c r="V103" s="1"/>
  <c r="X103" s="1"/>
  <c r="N103"/>
  <c r="K103"/>
  <c r="H103"/>
  <c r="E103"/>
  <c r="T102"/>
  <c r="S102"/>
  <c r="U102" s="1"/>
  <c r="P102"/>
  <c r="W102" s="1"/>
  <c r="O102"/>
  <c r="V102" s="1"/>
  <c r="N102"/>
  <c r="K102"/>
  <c r="H102"/>
  <c r="E102"/>
  <c r="V101"/>
  <c r="X101" s="1"/>
  <c r="T101"/>
  <c r="S101"/>
  <c r="U101" s="1"/>
  <c r="P101"/>
  <c r="W101" s="1"/>
  <c r="O101"/>
  <c r="Q101" s="1"/>
  <c r="N101"/>
  <c r="K101"/>
  <c r="H101"/>
  <c r="E101"/>
  <c r="T100"/>
  <c r="S100"/>
  <c r="U100" s="1"/>
  <c r="P100"/>
  <c r="W100" s="1"/>
  <c r="O100"/>
  <c r="V100" s="1"/>
  <c r="N100"/>
  <c r="K100"/>
  <c r="H100"/>
  <c r="E100"/>
  <c r="T99"/>
  <c r="S99"/>
  <c r="P99"/>
  <c r="W99" s="1"/>
  <c r="O99"/>
  <c r="V99" s="1"/>
  <c r="X99" s="1"/>
  <c r="N99"/>
  <c r="K99"/>
  <c r="K107" s="1"/>
  <c r="H99"/>
  <c r="E99"/>
  <c r="E107" s="1"/>
  <c r="T98"/>
  <c r="S98"/>
  <c r="S107" s="1"/>
  <c r="P98"/>
  <c r="O98"/>
  <c r="V98" s="1"/>
  <c r="N98"/>
  <c r="K98"/>
  <c r="H98"/>
  <c r="E98"/>
  <c r="R96"/>
  <c r="R108" s="1"/>
  <c r="R134" s="1"/>
  <c r="R95"/>
  <c r="M95"/>
  <c r="L95"/>
  <c r="J95"/>
  <c r="J96" s="1"/>
  <c r="J108" s="1"/>
  <c r="J134" s="1"/>
  <c r="I95"/>
  <c r="G95"/>
  <c r="F95"/>
  <c r="F96" s="1"/>
  <c r="F108" s="1"/>
  <c r="F134" s="1"/>
  <c r="D95"/>
  <c r="C95"/>
  <c r="V94"/>
  <c r="X94" s="1"/>
  <c r="T94"/>
  <c r="S94"/>
  <c r="U94" s="1"/>
  <c r="P94"/>
  <c r="W94" s="1"/>
  <c r="O94"/>
  <c r="Q94" s="1"/>
  <c r="N94"/>
  <c r="K94"/>
  <c r="H94"/>
  <c r="E94"/>
  <c r="T93"/>
  <c r="S93"/>
  <c r="U93" s="1"/>
  <c r="P93"/>
  <c r="W93" s="1"/>
  <c r="O93"/>
  <c r="V93" s="1"/>
  <c r="N93"/>
  <c r="K93"/>
  <c r="H93"/>
  <c r="E93"/>
  <c r="T92"/>
  <c r="S92"/>
  <c r="P92"/>
  <c r="W92" s="1"/>
  <c r="O92"/>
  <c r="V92" s="1"/>
  <c r="X92" s="1"/>
  <c r="N92"/>
  <c r="K92"/>
  <c r="H92"/>
  <c r="E92"/>
  <c r="T91"/>
  <c r="S91"/>
  <c r="U91" s="1"/>
  <c r="P91"/>
  <c r="W91" s="1"/>
  <c r="O91"/>
  <c r="V91" s="1"/>
  <c r="N91"/>
  <c r="K91"/>
  <c r="H91"/>
  <c r="E91"/>
  <c r="V90"/>
  <c r="X90" s="1"/>
  <c r="T90"/>
  <c r="S90"/>
  <c r="U90" s="1"/>
  <c r="P90"/>
  <c r="W90" s="1"/>
  <c r="O90"/>
  <c r="Q90" s="1"/>
  <c r="N90"/>
  <c r="K90"/>
  <c r="H90"/>
  <c r="E90"/>
  <c r="T89"/>
  <c r="S89"/>
  <c r="U89" s="1"/>
  <c r="P89"/>
  <c r="W89" s="1"/>
  <c r="O89"/>
  <c r="V89" s="1"/>
  <c r="N89"/>
  <c r="K89"/>
  <c r="H89"/>
  <c r="E89"/>
  <c r="T88"/>
  <c r="S88"/>
  <c r="P88"/>
  <c r="W88" s="1"/>
  <c r="O88"/>
  <c r="V88" s="1"/>
  <c r="X88" s="1"/>
  <c r="N88"/>
  <c r="K88"/>
  <c r="H88"/>
  <c r="E88"/>
  <c r="T87"/>
  <c r="S87"/>
  <c r="U87" s="1"/>
  <c r="P87"/>
  <c r="W87" s="1"/>
  <c r="O87"/>
  <c r="V87" s="1"/>
  <c r="N87"/>
  <c r="K87"/>
  <c r="H87"/>
  <c r="E87"/>
  <c r="V86"/>
  <c r="X86" s="1"/>
  <c r="T86"/>
  <c r="S86"/>
  <c r="U86" s="1"/>
  <c r="P86"/>
  <c r="W86" s="1"/>
  <c r="O86"/>
  <c r="Q86" s="1"/>
  <c r="N86"/>
  <c r="K86"/>
  <c r="H86"/>
  <c r="E86"/>
  <c r="T85"/>
  <c r="S85"/>
  <c r="U85" s="1"/>
  <c r="P85"/>
  <c r="P95" s="1"/>
  <c r="O85"/>
  <c r="V85" s="1"/>
  <c r="N85"/>
  <c r="N95" s="1"/>
  <c r="K85"/>
  <c r="H85"/>
  <c r="H95" s="1"/>
  <c r="E85"/>
  <c r="T84"/>
  <c r="T95" s="1"/>
  <c r="S84"/>
  <c r="P84"/>
  <c r="W84" s="1"/>
  <c r="O84"/>
  <c r="O95" s="1"/>
  <c r="N84"/>
  <c r="K84"/>
  <c r="K95" s="1"/>
  <c r="H84"/>
  <c r="E84"/>
  <c r="E95" s="1"/>
  <c r="R82"/>
  <c r="O82"/>
  <c r="O96" s="1"/>
  <c r="M82"/>
  <c r="M96" s="1"/>
  <c r="M108" s="1"/>
  <c r="M134" s="1"/>
  <c r="L82"/>
  <c r="L96" s="1"/>
  <c r="L108" s="1"/>
  <c r="L134" s="1"/>
  <c r="K82"/>
  <c r="K96" s="1"/>
  <c r="K108" s="1"/>
  <c r="K134" s="1"/>
  <c r="J82"/>
  <c r="I82"/>
  <c r="I96" s="1"/>
  <c r="I108" s="1"/>
  <c r="I134" s="1"/>
  <c r="G82"/>
  <c r="G96" s="1"/>
  <c r="G108" s="1"/>
  <c r="G134" s="1"/>
  <c r="F82"/>
  <c r="E82"/>
  <c r="E96" s="1"/>
  <c r="E108" s="1"/>
  <c r="E134" s="1"/>
  <c r="D82"/>
  <c r="D96" s="1"/>
  <c r="D108" s="1"/>
  <c r="D134" s="1"/>
  <c r="C82"/>
  <c r="C96" s="1"/>
  <c r="C108" s="1"/>
  <c r="C134" s="1"/>
  <c r="T81"/>
  <c r="T82" s="1"/>
  <c r="T96" s="1"/>
  <c r="S81"/>
  <c r="S82" s="1"/>
  <c r="P81"/>
  <c r="P82" s="1"/>
  <c r="P96" s="1"/>
  <c r="O81"/>
  <c r="V81" s="1"/>
  <c r="N81"/>
  <c r="N82" s="1"/>
  <c r="N96" s="1"/>
  <c r="K81"/>
  <c r="H81"/>
  <c r="H82" s="1"/>
  <c r="H96" s="1"/>
  <c r="E81"/>
  <c r="R75"/>
  <c r="R76" s="1"/>
  <c r="R77" s="1"/>
  <c r="M75"/>
  <c r="M76" s="1"/>
  <c r="M77" s="1"/>
  <c r="L75"/>
  <c r="L76" s="1"/>
  <c r="L77" s="1"/>
  <c r="J75"/>
  <c r="J76" s="1"/>
  <c r="J77" s="1"/>
  <c r="I75"/>
  <c r="I76" s="1"/>
  <c r="I77" s="1"/>
  <c r="G75"/>
  <c r="G76" s="1"/>
  <c r="G77" s="1"/>
  <c r="F75"/>
  <c r="F76" s="1"/>
  <c r="F77" s="1"/>
  <c r="D75"/>
  <c r="D76" s="1"/>
  <c r="D77" s="1"/>
  <c r="C75"/>
  <c r="C76" s="1"/>
  <c r="C77" s="1"/>
  <c r="T74"/>
  <c r="S74"/>
  <c r="U74" s="1"/>
  <c r="P74"/>
  <c r="W74" s="1"/>
  <c r="O74"/>
  <c r="V74" s="1"/>
  <c r="X74" s="1"/>
  <c r="N74"/>
  <c r="K74"/>
  <c r="H74"/>
  <c r="E74"/>
  <c r="T73"/>
  <c r="S73"/>
  <c r="U73" s="1"/>
  <c r="P73"/>
  <c r="W73" s="1"/>
  <c r="O73"/>
  <c r="V73" s="1"/>
  <c r="X73" s="1"/>
  <c r="N73"/>
  <c r="K73"/>
  <c r="H73"/>
  <c r="E73"/>
  <c r="T72"/>
  <c r="S72"/>
  <c r="U72" s="1"/>
  <c r="P72"/>
  <c r="W72" s="1"/>
  <c r="O72"/>
  <c r="V72" s="1"/>
  <c r="X72" s="1"/>
  <c r="N72"/>
  <c r="K72"/>
  <c r="H72"/>
  <c r="E72"/>
  <c r="T71"/>
  <c r="S71"/>
  <c r="U71" s="1"/>
  <c r="P71"/>
  <c r="W71" s="1"/>
  <c r="O71"/>
  <c r="V71" s="1"/>
  <c r="X71" s="1"/>
  <c r="N71"/>
  <c r="K71"/>
  <c r="H71"/>
  <c r="E71"/>
  <c r="T70"/>
  <c r="S70"/>
  <c r="U70" s="1"/>
  <c r="P70"/>
  <c r="W70" s="1"/>
  <c r="O70"/>
  <c r="V70" s="1"/>
  <c r="X70" s="1"/>
  <c r="N70"/>
  <c r="K70"/>
  <c r="H70"/>
  <c r="E70"/>
  <c r="T69"/>
  <c r="S69"/>
  <c r="U69" s="1"/>
  <c r="P69"/>
  <c r="P75" s="1"/>
  <c r="P76" s="1"/>
  <c r="P77" s="1"/>
  <c r="O69"/>
  <c r="V69" s="1"/>
  <c r="N69"/>
  <c r="N75" s="1"/>
  <c r="N76" s="1"/>
  <c r="N77" s="1"/>
  <c r="K69"/>
  <c r="H69"/>
  <c r="H75" s="1"/>
  <c r="H76" s="1"/>
  <c r="H77" s="1"/>
  <c r="E69"/>
  <c r="T68"/>
  <c r="T75" s="1"/>
  <c r="T76" s="1"/>
  <c r="T77" s="1"/>
  <c r="S68"/>
  <c r="S75" s="1"/>
  <c r="S76" s="1"/>
  <c r="S77" s="1"/>
  <c r="P68"/>
  <c r="W68" s="1"/>
  <c r="O68"/>
  <c r="O75" s="1"/>
  <c r="O76" s="1"/>
  <c r="O77" s="1"/>
  <c r="N68"/>
  <c r="K68"/>
  <c r="K75" s="1"/>
  <c r="K76" s="1"/>
  <c r="K77" s="1"/>
  <c r="H68"/>
  <c r="E68"/>
  <c r="E75" s="1"/>
  <c r="E76" s="1"/>
  <c r="E77" s="1"/>
  <c r="R62"/>
  <c r="M62"/>
  <c r="L62"/>
  <c r="J62"/>
  <c r="I62"/>
  <c r="G62"/>
  <c r="F62"/>
  <c r="D62"/>
  <c r="C62"/>
  <c r="T61"/>
  <c r="S61"/>
  <c r="U61" s="1"/>
  <c r="P61"/>
  <c r="W61" s="1"/>
  <c r="O61"/>
  <c r="V61" s="1"/>
  <c r="N61"/>
  <c r="K61"/>
  <c r="H61"/>
  <c r="E61"/>
  <c r="W60"/>
  <c r="V60"/>
  <c r="X60" s="1"/>
  <c r="T60"/>
  <c r="P60"/>
  <c r="O60"/>
  <c r="S60" s="1"/>
  <c r="U60" s="1"/>
  <c r="N60"/>
  <c r="K60"/>
  <c r="K62" s="1"/>
  <c r="H60"/>
  <c r="E60"/>
  <c r="E62" s="1"/>
  <c r="T59"/>
  <c r="T62" s="1"/>
  <c r="S59"/>
  <c r="S62" s="1"/>
  <c r="P59"/>
  <c r="P62" s="1"/>
  <c r="O59"/>
  <c r="V59" s="1"/>
  <c r="N59"/>
  <c r="N62" s="1"/>
  <c r="K59"/>
  <c r="H59"/>
  <c r="H62" s="1"/>
  <c r="E59"/>
  <c r="R57"/>
  <c r="P57"/>
  <c r="N57"/>
  <c r="M57"/>
  <c r="L57"/>
  <c r="J57"/>
  <c r="I57"/>
  <c r="H57"/>
  <c r="G57"/>
  <c r="F57"/>
  <c r="D57"/>
  <c r="C57"/>
  <c r="W56"/>
  <c r="W57" s="1"/>
  <c r="V56"/>
  <c r="V57" s="1"/>
  <c r="T56"/>
  <c r="T57" s="1"/>
  <c r="P56"/>
  <c r="O56"/>
  <c r="O57" s="1"/>
  <c r="N56"/>
  <c r="K56"/>
  <c r="K57" s="1"/>
  <c r="H56"/>
  <c r="E56"/>
  <c r="E57" s="1"/>
  <c r="R54"/>
  <c r="O54"/>
  <c r="M54"/>
  <c r="M63" s="1"/>
  <c r="L54"/>
  <c r="K54"/>
  <c r="J54"/>
  <c r="I54"/>
  <c r="I63" s="1"/>
  <c r="G54"/>
  <c r="G63" s="1"/>
  <c r="F54"/>
  <c r="E54"/>
  <c r="D54"/>
  <c r="C54"/>
  <c r="C63" s="1"/>
  <c r="T53"/>
  <c r="T54" s="1"/>
  <c r="S53"/>
  <c r="S54" s="1"/>
  <c r="P53"/>
  <c r="P54" s="1"/>
  <c r="O53"/>
  <c r="V53" s="1"/>
  <c r="N53"/>
  <c r="N54" s="1"/>
  <c r="K53"/>
  <c r="H53"/>
  <c r="H54" s="1"/>
  <c r="E53"/>
  <c r="R51"/>
  <c r="R63" s="1"/>
  <c r="M51"/>
  <c r="L51"/>
  <c r="L63" s="1"/>
  <c r="J51"/>
  <c r="J63" s="1"/>
  <c r="I51"/>
  <c r="G51"/>
  <c r="F51"/>
  <c r="F63" s="1"/>
  <c r="D51"/>
  <c r="D63" s="1"/>
  <c r="C51"/>
  <c r="T50"/>
  <c r="T51" s="1"/>
  <c r="S50"/>
  <c r="U50" s="1"/>
  <c r="P50"/>
  <c r="W50" s="1"/>
  <c r="O50"/>
  <c r="V50" s="1"/>
  <c r="X50" s="1"/>
  <c r="N50"/>
  <c r="K50"/>
  <c r="H50"/>
  <c r="E50"/>
  <c r="T49"/>
  <c r="S49"/>
  <c r="S51" s="1"/>
  <c r="P49"/>
  <c r="P51" s="1"/>
  <c r="O49"/>
  <c r="O51" s="1"/>
  <c r="N49"/>
  <c r="N51" s="1"/>
  <c r="K49"/>
  <c r="K51" s="1"/>
  <c r="K63" s="1"/>
  <c r="H49"/>
  <c r="H51" s="1"/>
  <c r="E49"/>
  <c r="E51" s="1"/>
  <c r="E63" s="1"/>
  <c r="R45"/>
  <c r="M45"/>
  <c r="L45"/>
  <c r="J45"/>
  <c r="I45"/>
  <c r="G45"/>
  <c r="F45"/>
  <c r="D45"/>
  <c r="C45"/>
  <c r="T44"/>
  <c r="S44"/>
  <c r="U44" s="1"/>
  <c r="P44"/>
  <c r="W44" s="1"/>
  <c r="O44"/>
  <c r="V44" s="1"/>
  <c r="N44"/>
  <c r="K44"/>
  <c r="H44"/>
  <c r="E44"/>
  <c r="W43"/>
  <c r="V43"/>
  <c r="X43" s="1"/>
  <c r="S43"/>
  <c r="U43" s="1"/>
  <c r="P43"/>
  <c r="T43" s="1"/>
  <c r="O43"/>
  <c r="Q43" s="1"/>
  <c r="N43"/>
  <c r="N45" s="1"/>
  <c r="K43"/>
  <c r="H43"/>
  <c r="H45" s="1"/>
  <c r="E43"/>
  <c r="T42"/>
  <c r="T45" s="1"/>
  <c r="S42"/>
  <c r="S45" s="1"/>
  <c r="P42"/>
  <c r="W42" s="1"/>
  <c r="O42"/>
  <c r="O45" s="1"/>
  <c r="N42"/>
  <c r="K42"/>
  <c r="K45" s="1"/>
  <c r="H42"/>
  <c r="E42"/>
  <c r="E45" s="1"/>
  <c r="R40"/>
  <c r="O40"/>
  <c r="M40"/>
  <c r="L40"/>
  <c r="K40"/>
  <c r="J40"/>
  <c r="I40"/>
  <c r="G40"/>
  <c r="F40"/>
  <c r="E40"/>
  <c r="D40"/>
  <c r="C40"/>
  <c r="T39"/>
  <c r="T40" s="1"/>
  <c r="S39"/>
  <c r="S40" s="1"/>
  <c r="P39"/>
  <c r="P40" s="1"/>
  <c r="O39"/>
  <c r="V39" s="1"/>
  <c r="N39"/>
  <c r="N40" s="1"/>
  <c r="K39"/>
  <c r="H39"/>
  <c r="H40" s="1"/>
  <c r="E39"/>
  <c r="R37"/>
  <c r="M37"/>
  <c r="L37"/>
  <c r="J37"/>
  <c r="I37"/>
  <c r="G37"/>
  <c r="F37"/>
  <c r="D37"/>
  <c r="C37"/>
  <c r="T36"/>
  <c r="T37" s="1"/>
  <c r="S36"/>
  <c r="U36" s="1"/>
  <c r="P36"/>
  <c r="W36" s="1"/>
  <c r="O36"/>
  <c r="V36" s="1"/>
  <c r="N36"/>
  <c r="K36"/>
  <c r="H36"/>
  <c r="E36"/>
  <c r="T35"/>
  <c r="S35"/>
  <c r="S37" s="1"/>
  <c r="P35"/>
  <c r="P37" s="1"/>
  <c r="O35"/>
  <c r="O37" s="1"/>
  <c r="N35"/>
  <c r="N37" s="1"/>
  <c r="K35"/>
  <c r="K37" s="1"/>
  <c r="H35"/>
  <c r="H37" s="1"/>
  <c r="E35"/>
  <c r="E37" s="1"/>
  <c r="R33"/>
  <c r="P33"/>
  <c r="N33"/>
  <c r="M33"/>
  <c r="L33"/>
  <c r="J33"/>
  <c r="I33"/>
  <c r="H33"/>
  <c r="G33"/>
  <c r="F33"/>
  <c r="D33"/>
  <c r="C33"/>
  <c r="T32"/>
  <c r="T33" s="1"/>
  <c r="S32"/>
  <c r="S33" s="1"/>
  <c r="P32"/>
  <c r="W32" s="1"/>
  <c r="W33" s="1"/>
  <c r="O32"/>
  <c r="O33" s="1"/>
  <c r="N32"/>
  <c r="K32"/>
  <c r="K33" s="1"/>
  <c r="H32"/>
  <c r="E32"/>
  <c r="E33" s="1"/>
  <c r="R30"/>
  <c r="O30"/>
  <c r="M30"/>
  <c r="L30"/>
  <c r="K30"/>
  <c r="J30"/>
  <c r="I30"/>
  <c r="G30"/>
  <c r="F30"/>
  <c r="E30"/>
  <c r="D30"/>
  <c r="C30"/>
  <c r="T29"/>
  <c r="T30" s="1"/>
  <c r="S29"/>
  <c r="S30" s="1"/>
  <c r="P29"/>
  <c r="P30" s="1"/>
  <c r="O29"/>
  <c r="V29" s="1"/>
  <c r="N29"/>
  <c r="N30" s="1"/>
  <c r="K29"/>
  <c r="H29"/>
  <c r="H30" s="1"/>
  <c r="E29"/>
  <c r="R27"/>
  <c r="R46" s="1"/>
  <c r="R64" s="1"/>
  <c r="M27"/>
  <c r="M46" s="1"/>
  <c r="M64" s="1"/>
  <c r="L27"/>
  <c r="L46" s="1"/>
  <c r="L64" s="1"/>
  <c r="J27"/>
  <c r="J46" s="1"/>
  <c r="J64" s="1"/>
  <c r="I27"/>
  <c r="I46" s="1"/>
  <c r="I64" s="1"/>
  <c r="G27"/>
  <c r="G46" s="1"/>
  <c r="G64" s="1"/>
  <c r="F27"/>
  <c r="F46" s="1"/>
  <c r="F64" s="1"/>
  <c r="D27"/>
  <c r="D46" s="1"/>
  <c r="D64" s="1"/>
  <c r="C27"/>
  <c r="C46" s="1"/>
  <c r="C64" s="1"/>
  <c r="T26"/>
  <c r="S26"/>
  <c r="U26" s="1"/>
  <c r="P26"/>
  <c r="W26" s="1"/>
  <c r="O26"/>
  <c r="V26" s="1"/>
  <c r="X26" s="1"/>
  <c r="N26"/>
  <c r="K26"/>
  <c r="H26"/>
  <c r="E26"/>
  <c r="T25"/>
  <c r="S25"/>
  <c r="U25" s="1"/>
  <c r="P25"/>
  <c r="W25" s="1"/>
  <c r="O25"/>
  <c r="V25" s="1"/>
  <c r="X25" s="1"/>
  <c r="N25"/>
  <c r="K25"/>
  <c r="H25"/>
  <c r="E25"/>
  <c r="T24"/>
  <c r="S24"/>
  <c r="U24" s="1"/>
  <c r="P24"/>
  <c r="W24" s="1"/>
  <c r="O24"/>
  <c r="V24" s="1"/>
  <c r="X24" s="1"/>
  <c r="N24"/>
  <c r="K24"/>
  <c r="H24"/>
  <c r="E24"/>
  <c r="T23"/>
  <c r="S23"/>
  <c r="U23" s="1"/>
  <c r="P23"/>
  <c r="W23" s="1"/>
  <c r="O23"/>
  <c r="V23" s="1"/>
  <c r="X23" s="1"/>
  <c r="N23"/>
  <c r="K23"/>
  <c r="H23"/>
  <c r="E23"/>
  <c r="T22"/>
  <c r="T27" s="1"/>
  <c r="S22"/>
  <c r="U22" s="1"/>
  <c r="P22"/>
  <c r="W22" s="1"/>
  <c r="O22"/>
  <c r="V22" s="1"/>
  <c r="X22" s="1"/>
  <c r="N22"/>
  <c r="K22"/>
  <c r="H22"/>
  <c r="E22"/>
  <c r="T21"/>
  <c r="S21"/>
  <c r="S27" s="1"/>
  <c r="S46" s="1"/>
  <c r="P21"/>
  <c r="P27" s="1"/>
  <c r="O21"/>
  <c r="O27" s="1"/>
  <c r="O46" s="1"/>
  <c r="N21"/>
  <c r="N27" s="1"/>
  <c r="N46" s="1"/>
  <c r="K21"/>
  <c r="K27" s="1"/>
  <c r="K46" s="1"/>
  <c r="K64" s="1"/>
  <c r="H21"/>
  <c r="H27" s="1"/>
  <c r="H46" s="1"/>
  <c r="E21"/>
  <c r="E27" s="1"/>
  <c r="E46" s="1"/>
  <c r="E64" s="1"/>
  <c r="R15"/>
  <c r="R16" s="1"/>
  <c r="R17" s="1"/>
  <c r="M15"/>
  <c r="M16" s="1"/>
  <c r="M17" s="1"/>
  <c r="L15"/>
  <c r="L16" s="1"/>
  <c r="L17" s="1"/>
  <c r="J15"/>
  <c r="J16" s="1"/>
  <c r="J17" s="1"/>
  <c r="I15"/>
  <c r="I16" s="1"/>
  <c r="I17" s="1"/>
  <c r="G15"/>
  <c r="G16" s="1"/>
  <c r="G17" s="1"/>
  <c r="F15"/>
  <c r="F16" s="1"/>
  <c r="F17" s="1"/>
  <c r="D15"/>
  <c r="D16" s="1"/>
  <c r="D17" s="1"/>
  <c r="C15"/>
  <c r="C16" s="1"/>
  <c r="C17" s="1"/>
  <c r="W14"/>
  <c r="V14"/>
  <c r="X14" s="1"/>
  <c r="T14"/>
  <c r="P14"/>
  <c r="O14"/>
  <c r="S14" s="1"/>
  <c r="U14" s="1"/>
  <c r="N14"/>
  <c r="K14"/>
  <c r="H14"/>
  <c r="E14"/>
  <c r="W13"/>
  <c r="V13"/>
  <c r="X13" s="1"/>
  <c r="S13"/>
  <c r="P13"/>
  <c r="T13" s="1"/>
  <c r="O13"/>
  <c r="Q13" s="1"/>
  <c r="N13"/>
  <c r="N15" s="1"/>
  <c r="N16" s="1"/>
  <c r="N17" s="1"/>
  <c r="K13"/>
  <c r="H13"/>
  <c r="H15" s="1"/>
  <c r="H16" s="1"/>
  <c r="H17" s="1"/>
  <c r="E13"/>
  <c r="W12"/>
  <c r="W15" s="1"/>
  <c r="W16" s="1"/>
  <c r="W17" s="1"/>
  <c r="V12"/>
  <c r="V15" s="1"/>
  <c r="V16" s="1"/>
  <c r="V17" s="1"/>
  <c r="T12"/>
  <c r="T15" s="1"/>
  <c r="T16" s="1"/>
  <c r="T17" s="1"/>
  <c r="P12"/>
  <c r="O12"/>
  <c r="O15" s="1"/>
  <c r="O16" s="1"/>
  <c r="O17" s="1"/>
  <c r="N12"/>
  <c r="K12"/>
  <c r="K15" s="1"/>
  <c r="K16" s="1"/>
  <c r="K17" s="1"/>
  <c r="H12"/>
  <c r="E12"/>
  <c r="E15" s="1"/>
  <c r="E16" s="1"/>
  <c r="E17" s="1"/>
  <c r="C364" i="7"/>
  <c r="L363"/>
  <c r="O21"/>
  <c r="O28" s="1"/>
  <c r="P21"/>
  <c r="P28" s="1"/>
  <c r="Q12" l="1"/>
  <c r="Q24"/>
  <c r="X126"/>
  <c r="U125"/>
  <c r="Q128"/>
  <c r="Q126"/>
  <c r="Q124"/>
  <c r="Q121"/>
  <c r="Q118"/>
  <c r="Q26"/>
  <c r="X375"/>
  <c r="X376" s="1"/>
  <c r="L364"/>
  <c r="L365" s="1"/>
  <c r="O363"/>
  <c r="V363" s="1"/>
  <c r="N363"/>
  <c r="K363"/>
  <c r="K364" s="1"/>
  <c r="Q104"/>
  <c r="Q127"/>
  <c r="U127"/>
  <c r="U126"/>
  <c r="Q125"/>
  <c r="Q122"/>
  <c r="Q120"/>
  <c r="Q119"/>
  <c r="X128"/>
  <c r="X127"/>
  <c r="X125"/>
  <c r="X114"/>
  <c r="U113"/>
  <c r="U111"/>
  <c r="U110"/>
  <c r="X108"/>
  <c r="Q105"/>
  <c r="X104"/>
  <c r="X102"/>
  <c r="U101"/>
  <c r="U97"/>
  <c r="U95"/>
  <c r="U94"/>
  <c r="Q113"/>
  <c r="Q112"/>
  <c r="Q97"/>
  <c r="Q96"/>
  <c r="X96"/>
  <c r="U105"/>
  <c r="U103"/>
  <c r="U102"/>
  <c r="Q109"/>
  <c r="Q108"/>
  <c r="Q101"/>
  <c r="Q100"/>
  <c r="U114"/>
  <c r="U107"/>
  <c r="U106"/>
  <c r="U99"/>
  <c r="U98"/>
  <c r="X112"/>
  <c r="X110"/>
  <c r="X106"/>
  <c r="X100"/>
  <c r="X98"/>
  <c r="Q114"/>
  <c r="Q111"/>
  <c r="Q110"/>
  <c r="Q107"/>
  <c r="Q106"/>
  <c r="Q103"/>
  <c r="Q102"/>
  <c r="Q99"/>
  <c r="Q98"/>
  <c r="Q95"/>
  <c r="Q94"/>
  <c r="Q93"/>
  <c r="U112"/>
  <c r="U108"/>
  <c r="U104"/>
  <c r="U100"/>
  <c r="U96"/>
  <c r="W111"/>
  <c r="X111" s="1"/>
  <c r="W107"/>
  <c r="X107" s="1"/>
  <c r="W101"/>
  <c r="X101" s="1"/>
  <c r="W99"/>
  <c r="X99" s="1"/>
  <c r="W95"/>
  <c r="X95" s="1"/>
  <c r="W94"/>
  <c r="X94" s="1"/>
  <c r="V93"/>
  <c r="W113"/>
  <c r="X113" s="1"/>
  <c r="W109"/>
  <c r="X109" s="1"/>
  <c r="W105"/>
  <c r="X105" s="1"/>
  <c r="W103"/>
  <c r="X103" s="1"/>
  <c r="W97"/>
  <c r="X97" s="1"/>
  <c r="S86"/>
  <c r="E75"/>
  <c r="U124"/>
  <c r="U120"/>
  <c r="U118"/>
  <c r="U63"/>
  <c r="U85"/>
  <c r="X124"/>
  <c r="X122"/>
  <c r="U65"/>
  <c r="U64"/>
  <c r="X119"/>
  <c r="U22"/>
  <c r="Q65"/>
  <c r="Q64"/>
  <c r="Q63"/>
  <c r="K86"/>
  <c r="Q78"/>
  <c r="Q77"/>
  <c r="U80"/>
  <c r="U78"/>
  <c r="U75"/>
  <c r="U122"/>
  <c r="U121"/>
  <c r="X63"/>
  <c r="X76"/>
  <c r="X85"/>
  <c r="X123"/>
  <c r="X120"/>
  <c r="V86"/>
  <c r="H86"/>
  <c r="U67"/>
  <c r="W65"/>
  <c r="X65" s="1"/>
  <c r="W64"/>
  <c r="X64" s="1"/>
  <c r="N86"/>
  <c r="W86"/>
  <c r="E86"/>
  <c r="Q117"/>
  <c r="U128"/>
  <c r="U123"/>
  <c r="U119"/>
  <c r="W121"/>
  <c r="X121" s="1"/>
  <c r="W118"/>
  <c r="X118" s="1"/>
  <c r="W117"/>
  <c r="X117" s="1"/>
  <c r="U117"/>
  <c r="Q85"/>
  <c r="P86"/>
  <c r="O86"/>
  <c r="Q84"/>
  <c r="U76"/>
  <c r="Q81"/>
  <c r="Q79"/>
  <c r="X84"/>
  <c r="X86" s="1"/>
  <c r="U84"/>
  <c r="U86" s="1"/>
  <c r="U81"/>
  <c r="X81"/>
  <c r="X80"/>
  <c r="Q80"/>
  <c r="U79"/>
  <c r="X79"/>
  <c r="Q75"/>
  <c r="X75"/>
  <c r="W78"/>
  <c r="X78" s="1"/>
  <c r="W77"/>
  <c r="X77" s="1"/>
  <c r="U77"/>
  <c r="Q76"/>
  <c r="X67"/>
  <c r="Q66"/>
  <c r="X66"/>
  <c r="U66"/>
  <c r="X12"/>
  <c r="X14"/>
  <c r="X13"/>
  <c r="U12"/>
  <c r="U26"/>
  <c r="U23"/>
  <c r="X22"/>
  <c r="C365"/>
  <c r="W23"/>
  <c r="X23" s="1"/>
  <c r="U14"/>
  <c r="U13"/>
  <c r="Q67"/>
  <c r="U24"/>
  <c r="X27"/>
  <c r="U27"/>
  <c r="X26"/>
  <c r="X25"/>
  <c r="U25"/>
  <c r="W24"/>
  <c r="X24" s="1"/>
  <c r="V30" i="8"/>
  <c r="V54"/>
  <c r="V82"/>
  <c r="U13"/>
  <c r="T46"/>
  <c r="X36"/>
  <c r="W45"/>
  <c r="X44"/>
  <c r="H63"/>
  <c r="H64" s="1"/>
  <c r="N63"/>
  <c r="N64" s="1"/>
  <c r="P63"/>
  <c r="T63"/>
  <c r="X61"/>
  <c r="V40"/>
  <c r="V62"/>
  <c r="W153"/>
  <c r="U171"/>
  <c r="W192"/>
  <c r="W202" s="1"/>
  <c r="W201"/>
  <c r="V107"/>
  <c r="V145"/>
  <c r="O176"/>
  <c r="S175"/>
  <c r="V212"/>
  <c r="O217"/>
  <c r="V214"/>
  <c r="S221"/>
  <c r="S222" s="1"/>
  <c r="S228" s="1"/>
  <c r="V226"/>
  <c r="V227" s="1"/>
  <c r="X225"/>
  <c r="X226" s="1"/>
  <c r="X227" s="1"/>
  <c r="S247"/>
  <c r="O249"/>
  <c r="V260"/>
  <c r="X255"/>
  <c r="V298"/>
  <c r="E312"/>
  <c r="E310"/>
  <c r="E311" s="1"/>
  <c r="O312"/>
  <c r="O310"/>
  <c r="O311" s="1"/>
  <c r="U312"/>
  <c r="U310"/>
  <c r="U311" s="1"/>
  <c r="Q12"/>
  <c r="X12"/>
  <c r="X15" s="1"/>
  <c r="X16" s="1"/>
  <c r="X17" s="1"/>
  <c r="Q14"/>
  <c r="P15"/>
  <c r="P16" s="1"/>
  <c r="P17" s="1"/>
  <c r="U21"/>
  <c r="U27" s="1"/>
  <c r="W21"/>
  <c r="W27" s="1"/>
  <c r="Q22"/>
  <c r="Q24"/>
  <c r="Q26"/>
  <c r="U29"/>
  <c r="U30" s="1"/>
  <c r="W29"/>
  <c r="W30" s="1"/>
  <c r="Q32"/>
  <c r="Q33" s="1"/>
  <c r="V32"/>
  <c r="U35"/>
  <c r="U37" s="1"/>
  <c r="W35"/>
  <c r="W37" s="1"/>
  <c r="Q36"/>
  <c r="U39"/>
  <c r="U40" s="1"/>
  <c r="W39"/>
  <c r="W40" s="1"/>
  <c r="Q42"/>
  <c r="V42"/>
  <c r="Q44"/>
  <c r="P45"/>
  <c r="P46" s="1"/>
  <c r="P64" s="1"/>
  <c r="U49"/>
  <c r="U51" s="1"/>
  <c r="W49"/>
  <c r="W51" s="1"/>
  <c r="Q50"/>
  <c r="U53"/>
  <c r="U54" s="1"/>
  <c r="W53"/>
  <c r="W54" s="1"/>
  <c r="Q56"/>
  <c r="Q57" s="1"/>
  <c r="X56"/>
  <c r="X57" s="1"/>
  <c r="U59"/>
  <c r="U62" s="1"/>
  <c r="W59"/>
  <c r="W62" s="1"/>
  <c r="Q60"/>
  <c r="O62"/>
  <c r="O63" s="1"/>
  <c r="O64" s="1"/>
  <c r="Q68"/>
  <c r="V68"/>
  <c r="W69"/>
  <c r="X69" s="1"/>
  <c r="Q70"/>
  <c r="Q72"/>
  <c r="Q74"/>
  <c r="U81"/>
  <c r="U82" s="1"/>
  <c r="W81"/>
  <c r="W82" s="1"/>
  <c r="Q84"/>
  <c r="W85"/>
  <c r="X87"/>
  <c r="Q88"/>
  <c r="X91"/>
  <c r="Q92"/>
  <c r="U98"/>
  <c r="Q99"/>
  <c r="X102"/>
  <c r="Q103"/>
  <c r="X106"/>
  <c r="O107"/>
  <c r="O108" s="1"/>
  <c r="O134" s="1"/>
  <c r="V117"/>
  <c r="X112"/>
  <c r="U112"/>
  <c r="U117" s="1"/>
  <c r="U133" s="1"/>
  <c r="Q113"/>
  <c r="X116"/>
  <c r="O117"/>
  <c r="O133" s="1"/>
  <c r="Q119"/>
  <c r="W120"/>
  <c r="X122"/>
  <c r="Q123"/>
  <c r="X126"/>
  <c r="Q127"/>
  <c r="X130"/>
  <c r="Q131"/>
  <c r="U138"/>
  <c r="Q139"/>
  <c r="Q143"/>
  <c r="D203"/>
  <c r="Q149"/>
  <c r="X152"/>
  <c r="O153"/>
  <c r="W159"/>
  <c r="W160" s="1"/>
  <c r="W161" s="1"/>
  <c r="Q163"/>
  <c r="Q169"/>
  <c r="S171"/>
  <c r="Q175"/>
  <c r="Q176" s="1"/>
  <c r="X175"/>
  <c r="X176" s="1"/>
  <c r="Q179"/>
  <c r="Q183" s="1"/>
  <c r="X182"/>
  <c r="O183"/>
  <c r="Q188"/>
  <c r="X191"/>
  <c r="O192"/>
  <c r="Q195"/>
  <c r="V201"/>
  <c r="X195"/>
  <c r="X198"/>
  <c r="Q199"/>
  <c r="S201"/>
  <c r="U207"/>
  <c r="Q214"/>
  <c r="Q235"/>
  <c r="X235"/>
  <c r="Q239"/>
  <c r="Q247"/>
  <c r="Q257"/>
  <c r="Q265"/>
  <c r="E313"/>
  <c r="V160"/>
  <c r="V161" s="1"/>
  <c r="X159"/>
  <c r="X160" s="1"/>
  <c r="P183"/>
  <c r="T178"/>
  <c r="T183" s="1"/>
  <c r="T184" s="1"/>
  <c r="T202" s="1"/>
  <c r="T232"/>
  <c r="P244"/>
  <c r="S12"/>
  <c r="Q21"/>
  <c r="V21"/>
  <c r="Q23"/>
  <c r="Q25"/>
  <c r="Q29"/>
  <c r="Q30" s="1"/>
  <c r="U32"/>
  <c r="U33" s="1"/>
  <c r="Q35"/>
  <c r="Q37" s="1"/>
  <c r="V35"/>
  <c r="Q39"/>
  <c r="Q40" s="1"/>
  <c r="U42"/>
  <c r="U45" s="1"/>
  <c r="Q49"/>
  <c r="Q51" s="1"/>
  <c r="V49"/>
  <c r="Q53"/>
  <c r="Q54" s="1"/>
  <c r="S56"/>
  <c r="Q59"/>
  <c r="Q62" s="1"/>
  <c r="Q61"/>
  <c r="U68"/>
  <c r="U75" s="1"/>
  <c r="U76" s="1"/>
  <c r="U77" s="1"/>
  <c r="Q69"/>
  <c r="Q71"/>
  <c r="Q73"/>
  <c r="Q81"/>
  <c r="Q82" s="1"/>
  <c r="W95"/>
  <c r="S95"/>
  <c r="S96" s="1"/>
  <c r="S108" s="1"/>
  <c r="V84"/>
  <c r="X85"/>
  <c r="U88"/>
  <c r="X89"/>
  <c r="U92"/>
  <c r="X93"/>
  <c r="H107"/>
  <c r="H108" s="1"/>
  <c r="H134" s="1"/>
  <c r="N107"/>
  <c r="N108" s="1"/>
  <c r="N134" s="1"/>
  <c r="P107"/>
  <c r="P108" s="1"/>
  <c r="P134" s="1"/>
  <c r="T107"/>
  <c r="T108" s="1"/>
  <c r="T134" s="1"/>
  <c r="W98"/>
  <c r="W107" s="1"/>
  <c r="U99"/>
  <c r="X100"/>
  <c r="U103"/>
  <c r="X104"/>
  <c r="T117"/>
  <c r="T133" s="1"/>
  <c r="U113"/>
  <c r="X114"/>
  <c r="W132"/>
  <c r="S132"/>
  <c r="S133" s="1"/>
  <c r="V119"/>
  <c r="X120"/>
  <c r="U123"/>
  <c r="X124"/>
  <c r="U127"/>
  <c r="X128"/>
  <c r="U131"/>
  <c r="H145"/>
  <c r="H154" s="1"/>
  <c r="N145"/>
  <c r="N154" s="1"/>
  <c r="N172" s="1"/>
  <c r="P145"/>
  <c r="P154" s="1"/>
  <c r="T145"/>
  <c r="T154" s="1"/>
  <c r="T172" s="1"/>
  <c r="W138"/>
  <c r="W145" s="1"/>
  <c r="W154" s="1"/>
  <c r="Q140"/>
  <c r="X140"/>
  <c r="U141"/>
  <c r="Q141"/>
  <c r="U143"/>
  <c r="X144"/>
  <c r="J172"/>
  <c r="J203" s="1"/>
  <c r="L203"/>
  <c r="O145"/>
  <c r="O154" s="1"/>
  <c r="O172" s="1"/>
  <c r="U147"/>
  <c r="U153" s="1"/>
  <c r="Q147"/>
  <c r="V153"/>
  <c r="X147"/>
  <c r="X153" s="1"/>
  <c r="X150"/>
  <c r="S153"/>
  <c r="S154" s="1"/>
  <c r="S172" s="1"/>
  <c r="Q156"/>
  <c r="Q157" s="1"/>
  <c r="X156"/>
  <c r="X157" s="1"/>
  <c r="X161" s="1"/>
  <c r="N161"/>
  <c r="H165"/>
  <c r="N165"/>
  <c r="P165"/>
  <c r="U163"/>
  <c r="U165" s="1"/>
  <c r="V163"/>
  <c r="X164"/>
  <c r="Q167"/>
  <c r="X170"/>
  <c r="P184"/>
  <c r="H183"/>
  <c r="H184" s="1"/>
  <c r="H202" s="1"/>
  <c r="N183"/>
  <c r="N184" s="1"/>
  <c r="N202" s="1"/>
  <c r="U178"/>
  <c r="U183" s="1"/>
  <c r="X180"/>
  <c r="U186"/>
  <c r="Q186"/>
  <c r="V192"/>
  <c r="V202" s="1"/>
  <c r="X186"/>
  <c r="U188"/>
  <c r="X189"/>
  <c r="S192"/>
  <c r="H201"/>
  <c r="N201"/>
  <c r="P201"/>
  <c r="T201"/>
  <c r="Q196"/>
  <c r="X196"/>
  <c r="U199"/>
  <c r="U201" s="1"/>
  <c r="X200"/>
  <c r="O201"/>
  <c r="K218"/>
  <c r="K222" s="1"/>
  <c r="K228" s="1"/>
  <c r="Q208"/>
  <c r="X211"/>
  <c r="O212"/>
  <c r="O218" s="1"/>
  <c r="O222" s="1"/>
  <c r="O228" s="1"/>
  <c r="X216"/>
  <c r="H244"/>
  <c r="W244"/>
  <c r="W250" s="1"/>
  <c r="W251" s="1"/>
  <c r="X238"/>
  <c r="X241"/>
  <c r="Q243"/>
  <c r="W260"/>
  <c r="X256"/>
  <c r="X259"/>
  <c r="W262"/>
  <c r="W267" s="1"/>
  <c r="X264"/>
  <c r="F332"/>
  <c r="M332"/>
  <c r="P221"/>
  <c r="T220"/>
  <c r="T221" s="1"/>
  <c r="P249"/>
  <c r="T246"/>
  <c r="T249" s="1"/>
  <c r="V267"/>
  <c r="U84"/>
  <c r="U95" s="1"/>
  <c r="Q85"/>
  <c r="Q87"/>
  <c r="Q89"/>
  <c r="Q91"/>
  <c r="Q93"/>
  <c r="Q98"/>
  <c r="Q100"/>
  <c r="Q102"/>
  <c r="Q104"/>
  <c r="Q106"/>
  <c r="W111"/>
  <c r="W117" s="1"/>
  <c r="W133" s="1"/>
  <c r="Q112"/>
  <c r="Q117" s="1"/>
  <c r="Q114"/>
  <c r="Q116"/>
  <c r="U119"/>
  <c r="U132" s="1"/>
  <c r="Q120"/>
  <c r="Q122"/>
  <c r="Q124"/>
  <c r="Q126"/>
  <c r="Q128"/>
  <c r="Q130"/>
  <c r="Q138"/>
  <c r="Q145" s="1"/>
  <c r="Q144"/>
  <c r="Q150"/>
  <c r="Q152"/>
  <c r="U156"/>
  <c r="U157" s="1"/>
  <c r="U161" s="1"/>
  <c r="Q159"/>
  <c r="Q160" s="1"/>
  <c r="W163"/>
  <c r="W165" s="1"/>
  <c r="Q164"/>
  <c r="W167"/>
  <c r="W171" s="1"/>
  <c r="Q170"/>
  <c r="X178"/>
  <c r="X183" s="1"/>
  <c r="Q180"/>
  <c r="Q182"/>
  <c r="Q189"/>
  <c r="Q191"/>
  <c r="Q198"/>
  <c r="Q200"/>
  <c r="H212"/>
  <c r="H218" s="1"/>
  <c r="H222" s="1"/>
  <c r="H228" s="1"/>
  <c r="N212"/>
  <c r="N218" s="1"/>
  <c r="N222" s="1"/>
  <c r="N228" s="1"/>
  <c r="P212"/>
  <c r="P218" s="1"/>
  <c r="T212"/>
  <c r="T218" s="1"/>
  <c r="T222" s="1"/>
  <c r="T228" s="1"/>
  <c r="W207"/>
  <c r="W212" s="1"/>
  <c r="U208"/>
  <c r="X209"/>
  <c r="W217"/>
  <c r="X215"/>
  <c r="Q225"/>
  <c r="Q226" s="1"/>
  <c r="Q227" s="1"/>
  <c r="E244"/>
  <c r="E250" s="1"/>
  <c r="E251" s="1"/>
  <c r="K244"/>
  <c r="K250" s="1"/>
  <c r="K251" s="1"/>
  <c r="O244"/>
  <c r="O250" s="1"/>
  <c r="O251" s="1"/>
  <c r="S244"/>
  <c r="X232"/>
  <c r="U233"/>
  <c r="Q233"/>
  <c r="X236"/>
  <c r="U237"/>
  <c r="Q237"/>
  <c r="U239"/>
  <c r="X240"/>
  <c r="H249"/>
  <c r="N249"/>
  <c r="N250" s="1"/>
  <c r="N251" s="1"/>
  <c r="Q248"/>
  <c r="X248"/>
  <c r="E260"/>
  <c r="E268" s="1"/>
  <c r="E269" s="1"/>
  <c r="K260"/>
  <c r="K268" s="1"/>
  <c r="K269" s="1"/>
  <c r="K287" s="1"/>
  <c r="K332" s="1"/>
  <c r="O260"/>
  <c r="O268" s="1"/>
  <c r="O269" s="1"/>
  <c r="Q255"/>
  <c r="U257"/>
  <c r="X258"/>
  <c r="D287"/>
  <c r="D332" s="1"/>
  <c r="Q263"/>
  <c r="U265"/>
  <c r="U267" s="1"/>
  <c r="X266"/>
  <c r="V277"/>
  <c r="V326"/>
  <c r="Q207"/>
  <c r="Q209"/>
  <c r="Q211"/>
  <c r="U214"/>
  <c r="U217" s="1"/>
  <c r="Q215"/>
  <c r="X220"/>
  <c r="X221" s="1"/>
  <c r="U225"/>
  <c r="U226" s="1"/>
  <c r="U227" s="1"/>
  <c r="Q232"/>
  <c r="Q236"/>
  <c r="Q238"/>
  <c r="Q240"/>
  <c r="Q242"/>
  <c r="X246"/>
  <c r="U255"/>
  <c r="U260" s="1"/>
  <c r="Q256"/>
  <c r="Q258"/>
  <c r="Q262"/>
  <c r="Q264"/>
  <c r="Q266"/>
  <c r="E282"/>
  <c r="E286" s="1"/>
  <c r="K282"/>
  <c r="K286" s="1"/>
  <c r="X273"/>
  <c r="X274"/>
  <c r="X275"/>
  <c r="X276"/>
  <c r="H303"/>
  <c r="H313" s="1"/>
  <c r="N303"/>
  <c r="N313" s="1"/>
  <c r="P303"/>
  <c r="P313" s="1"/>
  <c r="T303"/>
  <c r="T313" s="1"/>
  <c r="X301"/>
  <c r="S330"/>
  <c r="S331" s="1"/>
  <c r="C332"/>
  <c r="E330"/>
  <c r="E331" s="1"/>
  <c r="G332"/>
  <c r="J332"/>
  <c r="U272"/>
  <c r="U277" s="1"/>
  <c r="U282" s="1"/>
  <c r="W272"/>
  <c r="W277" s="1"/>
  <c r="Q273"/>
  <c r="Q275"/>
  <c r="O277"/>
  <c r="O282" s="1"/>
  <c r="O286" s="1"/>
  <c r="Q279"/>
  <c r="Q281" s="1"/>
  <c r="V279"/>
  <c r="S281"/>
  <c r="S282" s="1"/>
  <c r="S286" s="1"/>
  <c r="S287" s="1"/>
  <c r="Q284"/>
  <c r="Q285" s="1"/>
  <c r="V284"/>
  <c r="P285"/>
  <c r="P286" s="1"/>
  <c r="P287" s="1"/>
  <c r="U291"/>
  <c r="U298" s="1"/>
  <c r="U303" s="1"/>
  <c r="U313" s="1"/>
  <c r="W291"/>
  <c r="W298" s="1"/>
  <c r="Q292"/>
  <c r="Q294"/>
  <c r="Q296"/>
  <c r="O298"/>
  <c r="O303" s="1"/>
  <c r="O313" s="1"/>
  <c r="Q300"/>
  <c r="V300"/>
  <c r="S302"/>
  <c r="S303" s="1"/>
  <c r="S313" s="1"/>
  <c r="Q306"/>
  <c r="V306"/>
  <c r="S308"/>
  <c r="S312" s="1"/>
  <c r="L310"/>
  <c r="L311" s="1"/>
  <c r="L312" s="1"/>
  <c r="L313" s="1"/>
  <c r="L332" s="1"/>
  <c r="R310"/>
  <c r="R311" s="1"/>
  <c r="R312" s="1"/>
  <c r="R313" s="1"/>
  <c r="R332" s="1"/>
  <c r="U317"/>
  <c r="U319" s="1"/>
  <c r="U320" s="1"/>
  <c r="U321" s="1"/>
  <c r="W317"/>
  <c r="W319" s="1"/>
  <c r="W320" s="1"/>
  <c r="W321" s="1"/>
  <c r="Q318"/>
  <c r="U325"/>
  <c r="U326" s="1"/>
  <c r="W325"/>
  <c r="W326" s="1"/>
  <c r="W330" s="1"/>
  <c r="W331" s="1"/>
  <c r="O326"/>
  <c r="O330" s="1"/>
  <c r="O331" s="1"/>
  <c r="Q328"/>
  <c r="Q329" s="1"/>
  <c r="V328"/>
  <c r="P329"/>
  <c r="P330" s="1"/>
  <c r="P331" s="1"/>
  <c r="Q272"/>
  <c r="Q274"/>
  <c r="Q276"/>
  <c r="W279"/>
  <c r="W281" s="1"/>
  <c r="Q280"/>
  <c r="U284"/>
  <c r="U285" s="1"/>
  <c r="Q291"/>
  <c r="Q293"/>
  <c r="Q295"/>
  <c r="Q297"/>
  <c r="W300"/>
  <c r="W302" s="1"/>
  <c r="Q301"/>
  <c r="W306"/>
  <c r="W308" s="1"/>
  <c r="W312" s="1"/>
  <c r="Q307"/>
  <c r="I310"/>
  <c r="I311" s="1"/>
  <c r="I312" s="1"/>
  <c r="I313" s="1"/>
  <c r="I332" s="1"/>
  <c r="Q317"/>
  <c r="Q319" s="1"/>
  <c r="Q320" s="1"/>
  <c r="Q321" s="1"/>
  <c r="V317"/>
  <c r="Q325"/>
  <c r="Q326" s="1"/>
  <c r="Q330" s="1"/>
  <c r="Q331" s="1"/>
  <c r="U328"/>
  <c r="U329" s="1"/>
  <c r="N364" i="7" l="1"/>
  <c r="Q363"/>
  <c r="Q364" s="1"/>
  <c r="X363"/>
  <c r="V364"/>
  <c r="X93"/>
  <c r="Q86"/>
  <c r="S134" i="8"/>
  <c r="V308"/>
  <c r="V312" s="1"/>
  <c r="X306"/>
  <c r="X308" s="1"/>
  <c r="V285"/>
  <c r="X284"/>
  <c r="X285" s="1"/>
  <c r="V165"/>
  <c r="X163"/>
  <c r="X165" s="1"/>
  <c r="V132"/>
  <c r="X119"/>
  <c r="X132" s="1"/>
  <c r="V45"/>
  <c r="X42"/>
  <c r="X45" s="1"/>
  <c r="V217"/>
  <c r="X214"/>
  <c r="X217" s="1"/>
  <c r="S176"/>
  <c r="S184" s="1"/>
  <c r="S202" s="1"/>
  <c r="S203" s="1"/>
  <c r="U175"/>
  <c r="U176" s="1"/>
  <c r="U184" s="1"/>
  <c r="W282"/>
  <c r="W286" s="1"/>
  <c r="U268"/>
  <c r="U269" s="1"/>
  <c r="Q244"/>
  <c r="X325"/>
  <c r="X326" s="1"/>
  <c r="X272"/>
  <c r="X277" s="1"/>
  <c r="Q260"/>
  <c r="Q107"/>
  <c r="W268"/>
  <c r="W269" s="1"/>
  <c r="W287" s="1"/>
  <c r="H250"/>
  <c r="H251" s="1"/>
  <c r="H332" s="1"/>
  <c r="X192"/>
  <c r="Q192"/>
  <c r="P202"/>
  <c r="Q171"/>
  <c r="Q153"/>
  <c r="Q154" s="1"/>
  <c r="Q172" s="1"/>
  <c r="Q203" s="1"/>
  <c r="T203"/>
  <c r="N203"/>
  <c r="N332" s="1"/>
  <c r="Q63"/>
  <c r="Q27"/>
  <c r="P250"/>
  <c r="P251" s="1"/>
  <c r="P332" s="1"/>
  <c r="U212"/>
  <c r="U218" s="1"/>
  <c r="X201"/>
  <c r="Q201"/>
  <c r="X184"/>
  <c r="X202" s="1"/>
  <c r="Q165"/>
  <c r="U145"/>
  <c r="U154" s="1"/>
  <c r="U172" s="1"/>
  <c r="Q132"/>
  <c r="Q133" s="1"/>
  <c r="V133"/>
  <c r="U107"/>
  <c r="Q95"/>
  <c r="Q96" s="1"/>
  <c r="Q108" s="1"/>
  <c r="Q134" s="1"/>
  <c r="U96"/>
  <c r="U108" s="1"/>
  <c r="U134" s="1"/>
  <c r="Q75"/>
  <c r="Q76" s="1"/>
  <c r="Q77" s="1"/>
  <c r="W63"/>
  <c r="W46"/>
  <c r="W64" s="1"/>
  <c r="X291"/>
  <c r="X298" s="1"/>
  <c r="X260"/>
  <c r="U220"/>
  <c r="U221" s="1"/>
  <c r="X207"/>
  <c r="X212" s="1"/>
  <c r="X218" s="1"/>
  <c r="X222" s="1"/>
  <c r="X228" s="1"/>
  <c r="X138"/>
  <c r="X145" s="1"/>
  <c r="X154" s="1"/>
  <c r="X98"/>
  <c r="X107" s="1"/>
  <c r="W75"/>
  <c r="W76" s="1"/>
  <c r="W77" s="1"/>
  <c r="X317"/>
  <c r="X319" s="1"/>
  <c r="X320" s="1"/>
  <c r="X321" s="1"/>
  <c r="V319"/>
  <c r="V320" s="1"/>
  <c r="V321" s="1"/>
  <c r="V329"/>
  <c r="X328"/>
  <c r="X329" s="1"/>
  <c r="V302"/>
  <c r="X300"/>
  <c r="X302" s="1"/>
  <c r="V281"/>
  <c r="X279"/>
  <c r="X281" s="1"/>
  <c r="V95"/>
  <c r="V96" s="1"/>
  <c r="V108" s="1"/>
  <c r="V134" s="1"/>
  <c r="X84"/>
  <c r="X95" s="1"/>
  <c r="S57"/>
  <c r="S63" s="1"/>
  <c r="S64" s="1"/>
  <c r="U56"/>
  <c r="U57" s="1"/>
  <c r="X49"/>
  <c r="X51" s="1"/>
  <c r="V51"/>
  <c r="V63" s="1"/>
  <c r="X35"/>
  <c r="X37" s="1"/>
  <c r="V37"/>
  <c r="X21"/>
  <c r="X27" s="1"/>
  <c r="V27"/>
  <c r="S15"/>
  <c r="S16" s="1"/>
  <c r="S17" s="1"/>
  <c r="U12"/>
  <c r="U15" s="1"/>
  <c r="U16" s="1"/>
  <c r="U17" s="1"/>
  <c r="T244"/>
  <c r="T250" s="1"/>
  <c r="T251" s="1"/>
  <c r="T332" s="1"/>
  <c r="U232"/>
  <c r="U244" s="1"/>
  <c r="V75"/>
  <c r="V76" s="1"/>
  <c r="V77" s="1"/>
  <c r="X68"/>
  <c r="X75" s="1"/>
  <c r="X76" s="1"/>
  <c r="X77" s="1"/>
  <c r="V33"/>
  <c r="X32"/>
  <c r="X33" s="1"/>
  <c r="U247"/>
  <c r="S249"/>
  <c r="S250" s="1"/>
  <c r="S251" s="1"/>
  <c r="S332" s="1"/>
  <c r="Q302"/>
  <c r="Q298"/>
  <c r="Q303" s="1"/>
  <c r="Q277"/>
  <c r="Q282" s="1"/>
  <c r="Q286" s="1"/>
  <c r="U330"/>
  <c r="U331" s="1"/>
  <c r="Q308"/>
  <c r="Q312" s="1"/>
  <c r="W303"/>
  <c r="W313" s="1"/>
  <c r="W332" s="1"/>
  <c r="U286"/>
  <c r="Q267"/>
  <c r="X249"/>
  <c r="Q212"/>
  <c r="V330"/>
  <c r="V331" s="1"/>
  <c r="V282"/>
  <c r="V286" s="1"/>
  <c r="O287"/>
  <c r="E287"/>
  <c r="E332" s="1"/>
  <c r="X244"/>
  <c r="X250" s="1"/>
  <c r="X251" s="1"/>
  <c r="W218"/>
  <c r="W222" s="1"/>
  <c r="W228" s="1"/>
  <c r="P222"/>
  <c r="P228" s="1"/>
  <c r="X262"/>
  <c r="X267" s="1"/>
  <c r="U246"/>
  <c r="U249" s="1"/>
  <c r="U192"/>
  <c r="X167"/>
  <c r="X171" s="1"/>
  <c r="Q161"/>
  <c r="W172"/>
  <c r="W203" s="1"/>
  <c r="P172"/>
  <c r="P203" s="1"/>
  <c r="H172"/>
  <c r="H203" s="1"/>
  <c r="X111"/>
  <c r="X117" s="1"/>
  <c r="X133" s="1"/>
  <c r="Q249"/>
  <c r="Q217"/>
  <c r="Q184"/>
  <c r="Q202" s="1"/>
  <c r="W96"/>
  <c r="W108" s="1"/>
  <c r="W134" s="1"/>
  <c r="U63"/>
  <c r="Q45"/>
  <c r="U46"/>
  <c r="U64" s="1"/>
  <c r="Q15"/>
  <c r="Q16" s="1"/>
  <c r="Q17" s="1"/>
  <c r="V303"/>
  <c r="V313" s="1"/>
  <c r="V268"/>
  <c r="V269" s="1"/>
  <c r="V287" s="1"/>
  <c r="V218"/>
  <c r="V222" s="1"/>
  <c r="V228" s="1"/>
  <c r="O184"/>
  <c r="O202" s="1"/>
  <c r="O203" s="1"/>
  <c r="V154"/>
  <c r="V172" s="1"/>
  <c r="V203" s="1"/>
  <c r="X59"/>
  <c r="X62" s="1"/>
  <c r="X39"/>
  <c r="X40" s="1"/>
  <c r="T64"/>
  <c r="X81"/>
  <c r="X82" s="1"/>
  <c r="X96" s="1"/>
  <c r="X108" s="1"/>
  <c r="X134" s="1"/>
  <c r="X53"/>
  <c r="X54" s="1"/>
  <c r="X29"/>
  <c r="X30" s="1"/>
  <c r="R384" i="7"/>
  <c r="R388" s="1"/>
  <c r="R393" s="1"/>
  <c r="R394" s="1"/>
  <c r="M384"/>
  <c r="M388" s="1"/>
  <c r="M393" s="1"/>
  <c r="M394" s="1"/>
  <c r="L384"/>
  <c r="L388" s="1"/>
  <c r="L393" s="1"/>
  <c r="L394" s="1"/>
  <c r="J384"/>
  <c r="J388" s="1"/>
  <c r="J393" s="1"/>
  <c r="J394" s="1"/>
  <c r="I384"/>
  <c r="I388" s="1"/>
  <c r="I393" s="1"/>
  <c r="I394" s="1"/>
  <c r="G384"/>
  <c r="G388" s="1"/>
  <c r="G393" s="1"/>
  <c r="G394" s="1"/>
  <c r="F384"/>
  <c r="F388" s="1"/>
  <c r="F393" s="1"/>
  <c r="F394" s="1"/>
  <c r="R373"/>
  <c r="R377" s="1"/>
  <c r="R378" s="1"/>
  <c r="R379" s="1"/>
  <c r="M373"/>
  <c r="M377" s="1"/>
  <c r="M378" s="1"/>
  <c r="M379" s="1"/>
  <c r="L373"/>
  <c r="L377" s="1"/>
  <c r="L378" s="1"/>
  <c r="L379" s="1"/>
  <c r="J373"/>
  <c r="J377" s="1"/>
  <c r="J378" s="1"/>
  <c r="J379" s="1"/>
  <c r="I373"/>
  <c r="I377" s="1"/>
  <c r="I378" s="1"/>
  <c r="I379" s="1"/>
  <c r="G373"/>
  <c r="G377" s="1"/>
  <c r="G378" s="1"/>
  <c r="G379" s="1"/>
  <c r="F373"/>
  <c r="F377" s="1"/>
  <c r="F378" s="1"/>
  <c r="F379" s="1"/>
  <c r="R355"/>
  <c r="M355"/>
  <c r="L355"/>
  <c r="J355"/>
  <c r="I355"/>
  <c r="G355"/>
  <c r="F355"/>
  <c r="R351"/>
  <c r="M351"/>
  <c r="L351"/>
  <c r="J351"/>
  <c r="I351"/>
  <c r="G351"/>
  <c r="F351"/>
  <c r="R334"/>
  <c r="R338" s="1"/>
  <c r="M334"/>
  <c r="M338" s="1"/>
  <c r="L334"/>
  <c r="L338" s="1"/>
  <c r="J334"/>
  <c r="J338" s="1"/>
  <c r="I334"/>
  <c r="I338" s="1"/>
  <c r="G334"/>
  <c r="G338" s="1"/>
  <c r="F334"/>
  <c r="F338" s="1"/>
  <c r="R324"/>
  <c r="M324"/>
  <c r="L324"/>
  <c r="J324"/>
  <c r="I324"/>
  <c r="G324"/>
  <c r="F324"/>
  <c r="R317"/>
  <c r="M317"/>
  <c r="L317"/>
  <c r="J317"/>
  <c r="I317"/>
  <c r="G317"/>
  <c r="F317"/>
  <c r="R295"/>
  <c r="R307" s="1"/>
  <c r="R308" s="1"/>
  <c r="M295"/>
  <c r="M307" s="1"/>
  <c r="M308" s="1"/>
  <c r="L295"/>
  <c r="L307" s="1"/>
  <c r="L308" s="1"/>
  <c r="J295"/>
  <c r="J307" s="1"/>
  <c r="J308" s="1"/>
  <c r="I295"/>
  <c r="I307" s="1"/>
  <c r="I308" s="1"/>
  <c r="G295"/>
  <c r="G307" s="1"/>
  <c r="G308" s="1"/>
  <c r="F295"/>
  <c r="F307" s="1"/>
  <c r="F308" s="1"/>
  <c r="R277"/>
  <c r="R278" s="1"/>
  <c r="M277"/>
  <c r="M278" s="1"/>
  <c r="L277"/>
  <c r="L278" s="1"/>
  <c r="J277"/>
  <c r="J278" s="1"/>
  <c r="I277"/>
  <c r="I278" s="1"/>
  <c r="G277"/>
  <c r="G278" s="1"/>
  <c r="F277"/>
  <c r="F278" s="1"/>
  <c r="R272"/>
  <c r="M272"/>
  <c r="L272"/>
  <c r="J272"/>
  <c r="I272"/>
  <c r="G272"/>
  <c r="F272"/>
  <c r="R268"/>
  <c r="M268"/>
  <c r="L268"/>
  <c r="J268"/>
  <c r="I268"/>
  <c r="G268"/>
  <c r="F268"/>
  <c r="R263"/>
  <c r="M263"/>
  <c r="L263"/>
  <c r="J263"/>
  <c r="I263"/>
  <c r="G263"/>
  <c r="F263"/>
  <c r="R251"/>
  <c r="M251"/>
  <c r="L251"/>
  <c r="J251"/>
  <c r="I251"/>
  <c r="G251"/>
  <c r="F251"/>
  <c r="R241"/>
  <c r="M241"/>
  <c r="L241"/>
  <c r="J241"/>
  <c r="I241"/>
  <c r="G241"/>
  <c r="F241"/>
  <c r="R232"/>
  <c r="M232"/>
  <c r="L232"/>
  <c r="J232"/>
  <c r="I232"/>
  <c r="G232"/>
  <c r="F232"/>
  <c r="R217"/>
  <c r="M217"/>
  <c r="L217"/>
  <c r="J217"/>
  <c r="I217"/>
  <c r="G217"/>
  <c r="F217"/>
  <c r="R207"/>
  <c r="M207"/>
  <c r="L207"/>
  <c r="J207"/>
  <c r="I207"/>
  <c r="G207"/>
  <c r="F207"/>
  <c r="R201"/>
  <c r="M201"/>
  <c r="L201"/>
  <c r="J201"/>
  <c r="I201"/>
  <c r="G201"/>
  <c r="F201"/>
  <c r="R198"/>
  <c r="M198"/>
  <c r="M202" s="1"/>
  <c r="L198"/>
  <c r="J198"/>
  <c r="I198"/>
  <c r="G198"/>
  <c r="G202" s="1"/>
  <c r="F198"/>
  <c r="R194"/>
  <c r="M194"/>
  <c r="L194"/>
  <c r="J194"/>
  <c r="I194"/>
  <c r="G194"/>
  <c r="F194"/>
  <c r="R186"/>
  <c r="M186"/>
  <c r="L186"/>
  <c r="J186"/>
  <c r="I186"/>
  <c r="G186"/>
  <c r="F186"/>
  <c r="T200"/>
  <c r="T201" s="1"/>
  <c r="S200"/>
  <c r="N200"/>
  <c r="N201" s="1"/>
  <c r="K200"/>
  <c r="K201" s="1"/>
  <c r="H200"/>
  <c r="H201" s="1"/>
  <c r="P200"/>
  <c r="P201" s="1"/>
  <c r="O200"/>
  <c r="O201" s="1"/>
  <c r="T193"/>
  <c r="S193"/>
  <c r="N193"/>
  <c r="K193"/>
  <c r="H193"/>
  <c r="P193"/>
  <c r="W193" s="1"/>
  <c r="O193"/>
  <c r="V193" s="1"/>
  <c r="T191"/>
  <c r="S191"/>
  <c r="N191"/>
  <c r="K191"/>
  <c r="H191"/>
  <c r="P191"/>
  <c r="W191" s="1"/>
  <c r="O191"/>
  <c r="V191" s="1"/>
  <c r="T190"/>
  <c r="S190"/>
  <c r="N190"/>
  <c r="K190"/>
  <c r="H190"/>
  <c r="P190"/>
  <c r="W190" s="1"/>
  <c r="O190"/>
  <c r="V190" s="1"/>
  <c r="W188"/>
  <c r="V188"/>
  <c r="N188"/>
  <c r="K188"/>
  <c r="H188"/>
  <c r="P188"/>
  <c r="T188" s="1"/>
  <c r="O188"/>
  <c r="S188" s="1"/>
  <c r="W189"/>
  <c r="V189"/>
  <c r="N189"/>
  <c r="K189"/>
  <c r="H189"/>
  <c r="P189"/>
  <c r="T189" s="1"/>
  <c r="O189"/>
  <c r="S189" s="1"/>
  <c r="W192"/>
  <c r="V192"/>
  <c r="N192"/>
  <c r="K192"/>
  <c r="H192"/>
  <c r="P192"/>
  <c r="O192"/>
  <c r="S192" s="1"/>
  <c r="R171"/>
  <c r="M171"/>
  <c r="L171"/>
  <c r="J171"/>
  <c r="I171"/>
  <c r="G171"/>
  <c r="F171"/>
  <c r="R154"/>
  <c r="M154"/>
  <c r="L154"/>
  <c r="J154"/>
  <c r="I154"/>
  <c r="G154"/>
  <c r="F154"/>
  <c r="R143"/>
  <c r="M143"/>
  <c r="L143"/>
  <c r="J143"/>
  <c r="I143"/>
  <c r="G143"/>
  <c r="F143"/>
  <c r="R129"/>
  <c r="M129"/>
  <c r="L129"/>
  <c r="J129"/>
  <c r="I129"/>
  <c r="G129"/>
  <c r="F129"/>
  <c r="R82"/>
  <c r="R87" s="1"/>
  <c r="R88" s="1"/>
  <c r="M82"/>
  <c r="M87" s="1"/>
  <c r="M88" s="1"/>
  <c r="L82"/>
  <c r="L87" s="1"/>
  <c r="L88" s="1"/>
  <c r="J82"/>
  <c r="J87" s="1"/>
  <c r="J88" s="1"/>
  <c r="I82"/>
  <c r="I87" s="1"/>
  <c r="I88" s="1"/>
  <c r="G82"/>
  <c r="G87" s="1"/>
  <c r="G88" s="1"/>
  <c r="F82"/>
  <c r="F87" s="1"/>
  <c r="F88" s="1"/>
  <c r="R68"/>
  <c r="M68"/>
  <c r="L68"/>
  <c r="J68"/>
  <c r="I68"/>
  <c r="G68"/>
  <c r="F68"/>
  <c r="R60"/>
  <c r="M60"/>
  <c r="L60"/>
  <c r="J60"/>
  <c r="I60"/>
  <c r="G60"/>
  <c r="F60"/>
  <c r="R52"/>
  <c r="M52"/>
  <c r="L52"/>
  <c r="J52"/>
  <c r="I52"/>
  <c r="G52"/>
  <c r="F52"/>
  <c r="R46"/>
  <c r="M46"/>
  <c r="L46"/>
  <c r="J46"/>
  <c r="I46"/>
  <c r="G46"/>
  <c r="F46"/>
  <c r="R41"/>
  <c r="M41"/>
  <c r="L41"/>
  <c r="J41"/>
  <c r="I41"/>
  <c r="G41"/>
  <c r="F41"/>
  <c r="R38"/>
  <c r="M38"/>
  <c r="L38"/>
  <c r="J38"/>
  <c r="I38"/>
  <c r="G38"/>
  <c r="F38"/>
  <c r="R34"/>
  <c r="M34"/>
  <c r="L34"/>
  <c r="J34"/>
  <c r="I34"/>
  <c r="G34"/>
  <c r="F34"/>
  <c r="W59"/>
  <c r="W60" s="1"/>
  <c r="W221"/>
  <c r="W225" s="1"/>
  <c r="W230"/>
  <c r="W227"/>
  <c r="W237"/>
  <c r="W235"/>
  <c r="W245"/>
  <c r="W271"/>
  <c r="W272" s="1"/>
  <c r="W286"/>
  <c r="W288"/>
  <c r="W290"/>
  <c r="W289"/>
  <c r="W285"/>
  <c r="W287"/>
  <c r="W304"/>
  <c r="W306" s="1"/>
  <c r="V59"/>
  <c r="V60" s="1"/>
  <c r="V221"/>
  <c r="V225" s="1"/>
  <c r="V230"/>
  <c r="V227"/>
  <c r="V237"/>
  <c r="V235"/>
  <c r="V245"/>
  <c r="V271"/>
  <c r="V272" s="1"/>
  <c r="V286"/>
  <c r="V288"/>
  <c r="V290"/>
  <c r="V289"/>
  <c r="V285"/>
  <c r="V287"/>
  <c r="V304"/>
  <c r="V306" s="1"/>
  <c r="W11"/>
  <c r="W15" s="1"/>
  <c r="W16" s="1"/>
  <c r="W17" s="1"/>
  <c r="V11"/>
  <c r="V15" s="1"/>
  <c r="V16" s="1"/>
  <c r="V17" s="1"/>
  <c r="T21"/>
  <c r="T28" s="1"/>
  <c r="T30"/>
  <c r="T31" s="1"/>
  <c r="T33"/>
  <c r="T34" s="1"/>
  <c r="T36"/>
  <c r="T37"/>
  <c r="T40"/>
  <c r="T41" s="1"/>
  <c r="T45"/>
  <c r="T50"/>
  <c r="T51"/>
  <c r="T54"/>
  <c r="T57" s="1"/>
  <c r="T74"/>
  <c r="T92"/>
  <c r="T115" s="1"/>
  <c r="T132"/>
  <c r="T147"/>
  <c r="T156"/>
  <c r="T177"/>
  <c r="T197"/>
  <c r="T198" s="1"/>
  <c r="T204"/>
  <c r="T209"/>
  <c r="T228"/>
  <c r="T229"/>
  <c r="T231"/>
  <c r="T236"/>
  <c r="T238"/>
  <c r="T240"/>
  <c r="T239"/>
  <c r="T257"/>
  <c r="T266"/>
  <c r="T267"/>
  <c r="T265"/>
  <c r="T276"/>
  <c r="T277" s="1"/>
  <c r="T278" s="1"/>
  <c r="T284"/>
  <c r="T291"/>
  <c r="T283"/>
  <c r="T292"/>
  <c r="T293"/>
  <c r="T294"/>
  <c r="T313"/>
  <c r="T315"/>
  <c r="T314"/>
  <c r="T312"/>
  <c r="T316"/>
  <c r="T320"/>
  <c r="T322"/>
  <c r="T321"/>
  <c r="T319"/>
  <c r="T323"/>
  <c r="T330"/>
  <c r="T332"/>
  <c r="T331"/>
  <c r="T329"/>
  <c r="T333"/>
  <c r="T336"/>
  <c r="T337" s="1"/>
  <c r="T343"/>
  <c r="T353"/>
  <c r="T354"/>
  <c r="T359"/>
  <c r="T360"/>
  <c r="T371"/>
  <c r="T383"/>
  <c r="T384" s="1"/>
  <c r="T388" s="1"/>
  <c r="T393" s="1"/>
  <c r="T394" s="1"/>
  <c r="T390"/>
  <c r="T392" s="1"/>
  <c r="S21"/>
  <c r="S30"/>
  <c r="S33"/>
  <c r="U33" s="1"/>
  <c r="U34" s="1"/>
  <c r="S36"/>
  <c r="S37"/>
  <c r="U37" s="1"/>
  <c r="S40"/>
  <c r="U40" s="1"/>
  <c r="U41" s="1"/>
  <c r="S45"/>
  <c r="U45" s="1"/>
  <c r="S50"/>
  <c r="S51"/>
  <c r="U51" s="1"/>
  <c r="S54"/>
  <c r="S74"/>
  <c r="S92"/>
  <c r="S132"/>
  <c r="U132" s="1"/>
  <c r="S147"/>
  <c r="S156"/>
  <c r="S177"/>
  <c r="S197"/>
  <c r="S204"/>
  <c r="S209"/>
  <c r="S228"/>
  <c r="S229"/>
  <c r="U229" s="1"/>
  <c r="S231"/>
  <c r="U231" s="1"/>
  <c r="S236"/>
  <c r="U236" s="1"/>
  <c r="S238"/>
  <c r="S240"/>
  <c r="U240" s="1"/>
  <c r="S239"/>
  <c r="U239" s="1"/>
  <c r="S257"/>
  <c r="S266"/>
  <c r="S267"/>
  <c r="S265"/>
  <c r="U265" s="1"/>
  <c r="S276"/>
  <c r="S284"/>
  <c r="S291"/>
  <c r="U291" s="1"/>
  <c r="S283"/>
  <c r="U283" s="1"/>
  <c r="S292"/>
  <c r="U292" s="1"/>
  <c r="S293"/>
  <c r="S294"/>
  <c r="U294" s="1"/>
  <c r="S313"/>
  <c r="U313" s="1"/>
  <c r="S315"/>
  <c r="U315" s="1"/>
  <c r="S314"/>
  <c r="S312"/>
  <c r="U312" s="1"/>
  <c r="S316"/>
  <c r="S320"/>
  <c r="U320" s="1"/>
  <c r="S322"/>
  <c r="S321"/>
  <c r="U321" s="1"/>
  <c r="S319"/>
  <c r="U319" s="1"/>
  <c r="S323"/>
  <c r="U323" s="1"/>
  <c r="S330"/>
  <c r="S332"/>
  <c r="U332" s="1"/>
  <c r="S331"/>
  <c r="U331" s="1"/>
  <c r="S329"/>
  <c r="S333"/>
  <c r="S336"/>
  <c r="S343"/>
  <c r="S353"/>
  <c r="U353" s="1"/>
  <c r="S354"/>
  <c r="S359"/>
  <c r="S360"/>
  <c r="U360" s="1"/>
  <c r="S371"/>
  <c r="S383"/>
  <c r="S390"/>
  <c r="S392" s="1"/>
  <c r="U21" l="1"/>
  <c r="U28" s="1"/>
  <c r="S28"/>
  <c r="J202"/>
  <c r="U354"/>
  <c r="U333"/>
  <c r="U330"/>
  <c r="U322"/>
  <c r="U314"/>
  <c r="U293"/>
  <c r="U284"/>
  <c r="U266"/>
  <c r="U238"/>
  <c r="U228"/>
  <c r="U50"/>
  <c r="U36"/>
  <c r="K194"/>
  <c r="U343"/>
  <c r="U351" s="1"/>
  <c r="U329"/>
  <c r="U316"/>
  <c r="U267"/>
  <c r="U257"/>
  <c r="U263" s="1"/>
  <c r="U177"/>
  <c r="U74"/>
  <c r="U30"/>
  <c r="U31" s="1"/>
  <c r="S31"/>
  <c r="U54"/>
  <c r="U57" s="1"/>
  <c r="S57"/>
  <c r="U276"/>
  <c r="U277" s="1"/>
  <c r="U278" s="1"/>
  <c r="U390"/>
  <c r="U392" s="1"/>
  <c r="U383"/>
  <c r="U384" s="1"/>
  <c r="U388" s="1"/>
  <c r="U393" s="1"/>
  <c r="U394" s="1"/>
  <c r="U371"/>
  <c r="T361"/>
  <c r="T365" s="1"/>
  <c r="S361"/>
  <c r="S365" s="1"/>
  <c r="U336"/>
  <c r="U337" s="1"/>
  <c r="S337"/>
  <c r="X289"/>
  <c r="X288"/>
  <c r="X287"/>
  <c r="X285"/>
  <c r="X245"/>
  <c r="X235"/>
  <c r="P194"/>
  <c r="U197"/>
  <c r="U198" s="1"/>
  <c r="U156"/>
  <c r="U92"/>
  <c r="U115" s="1"/>
  <c r="S115"/>
  <c r="O332" i="8"/>
  <c r="X310"/>
  <c r="X311" s="1"/>
  <c r="X312" s="1"/>
  <c r="Q218"/>
  <c r="Q222" s="1"/>
  <c r="Q228" s="1"/>
  <c r="X46"/>
  <c r="X63"/>
  <c r="X172"/>
  <c r="X203" s="1"/>
  <c r="X303"/>
  <c r="U222"/>
  <c r="U228" s="1"/>
  <c r="Q46"/>
  <c r="Q64" s="1"/>
  <c r="Q268"/>
  <c r="Q269" s="1"/>
  <c r="Q287" s="1"/>
  <c r="X330"/>
  <c r="X331" s="1"/>
  <c r="U287"/>
  <c r="U332" s="1"/>
  <c r="U202"/>
  <c r="Q313"/>
  <c r="U250"/>
  <c r="U251" s="1"/>
  <c r="V46"/>
  <c r="V64" s="1"/>
  <c r="V332" s="1"/>
  <c r="X268"/>
  <c r="X269" s="1"/>
  <c r="U203"/>
  <c r="X282"/>
  <c r="X286" s="1"/>
  <c r="Q250"/>
  <c r="Q251" s="1"/>
  <c r="U359" i="7"/>
  <c r="U200"/>
  <c r="U201" s="1"/>
  <c r="S194"/>
  <c r="V194"/>
  <c r="V200"/>
  <c r="G325"/>
  <c r="G326" s="1"/>
  <c r="G339" s="1"/>
  <c r="I325"/>
  <c r="I326" s="1"/>
  <c r="I339" s="1"/>
  <c r="M325"/>
  <c r="M326" s="1"/>
  <c r="M339" s="1"/>
  <c r="F356"/>
  <c r="F366" s="1"/>
  <c r="J356"/>
  <c r="J366" s="1"/>
  <c r="L356"/>
  <c r="L366" s="1"/>
  <c r="T192"/>
  <c r="T194" s="1"/>
  <c r="W200"/>
  <c r="W201" s="1"/>
  <c r="F325"/>
  <c r="F326" s="1"/>
  <c r="F339" s="1"/>
  <c r="J325"/>
  <c r="J326" s="1"/>
  <c r="J339" s="1"/>
  <c r="L325"/>
  <c r="L326" s="1"/>
  <c r="L339" s="1"/>
  <c r="G356"/>
  <c r="G366" s="1"/>
  <c r="I356"/>
  <c r="I366" s="1"/>
  <c r="M356"/>
  <c r="M366" s="1"/>
  <c r="S384"/>
  <c r="S388" s="1"/>
  <c r="S393" s="1"/>
  <c r="S394" s="1"/>
  <c r="U373"/>
  <c r="U377" s="1"/>
  <c r="U378" s="1"/>
  <c r="U379" s="1"/>
  <c r="T373"/>
  <c r="T377" s="1"/>
  <c r="T378" s="1"/>
  <c r="T379" s="1"/>
  <c r="S373"/>
  <c r="S377" s="1"/>
  <c r="S378" s="1"/>
  <c r="S379" s="1"/>
  <c r="U355"/>
  <c r="T355"/>
  <c r="R356"/>
  <c r="R366" s="1"/>
  <c r="R325"/>
  <c r="R326" s="1"/>
  <c r="R339" s="1"/>
  <c r="T351"/>
  <c r="U334"/>
  <c r="T334"/>
  <c r="T338" s="1"/>
  <c r="S351"/>
  <c r="S334"/>
  <c r="S355"/>
  <c r="U317"/>
  <c r="U324"/>
  <c r="T324"/>
  <c r="T317"/>
  <c r="S317"/>
  <c r="S324"/>
  <c r="O194"/>
  <c r="H194"/>
  <c r="N194"/>
  <c r="W194"/>
  <c r="G269"/>
  <c r="G273" s="1"/>
  <c r="G279" s="1"/>
  <c r="I269"/>
  <c r="I273" s="1"/>
  <c r="I279" s="1"/>
  <c r="M269"/>
  <c r="M273" s="1"/>
  <c r="M279" s="1"/>
  <c r="F269"/>
  <c r="J269"/>
  <c r="L269"/>
  <c r="L273" s="1"/>
  <c r="L279" s="1"/>
  <c r="R269"/>
  <c r="R273" s="1"/>
  <c r="R279" s="1"/>
  <c r="F273"/>
  <c r="F279" s="1"/>
  <c r="J273"/>
  <c r="J279" s="1"/>
  <c r="T268"/>
  <c r="U268"/>
  <c r="T263"/>
  <c r="S268"/>
  <c r="S263"/>
  <c r="S277"/>
  <c r="S278" s="1"/>
  <c r="U143"/>
  <c r="T52"/>
  <c r="T38"/>
  <c r="D194"/>
  <c r="G195"/>
  <c r="G218" s="1"/>
  <c r="J195"/>
  <c r="J218" s="1"/>
  <c r="M195"/>
  <c r="M218" s="1"/>
  <c r="D201"/>
  <c r="S201"/>
  <c r="F233"/>
  <c r="J233"/>
  <c r="J252" s="1"/>
  <c r="L233"/>
  <c r="L252" s="1"/>
  <c r="R233"/>
  <c r="F252"/>
  <c r="R252"/>
  <c r="C194"/>
  <c r="F195"/>
  <c r="I195"/>
  <c r="L195"/>
  <c r="R195"/>
  <c r="C201"/>
  <c r="F202"/>
  <c r="I202"/>
  <c r="L202"/>
  <c r="R202"/>
  <c r="V201"/>
  <c r="G233"/>
  <c r="G252" s="1"/>
  <c r="G253" s="1"/>
  <c r="I233"/>
  <c r="I252" s="1"/>
  <c r="M233"/>
  <c r="M252" s="1"/>
  <c r="S207"/>
  <c r="T207"/>
  <c r="S198"/>
  <c r="S202" s="1"/>
  <c r="T202"/>
  <c r="U171"/>
  <c r="U129"/>
  <c r="U130" s="1"/>
  <c r="U144" s="1"/>
  <c r="U82"/>
  <c r="U87" s="1"/>
  <c r="U88" s="1"/>
  <c r="U52"/>
  <c r="T171"/>
  <c r="T143"/>
  <c r="T129"/>
  <c r="T82"/>
  <c r="T87" s="1"/>
  <c r="T88" s="1"/>
  <c r="Q192"/>
  <c r="U189"/>
  <c r="X189"/>
  <c r="Q188"/>
  <c r="U190"/>
  <c r="X190"/>
  <c r="Q191"/>
  <c r="U193"/>
  <c r="X193"/>
  <c r="X11"/>
  <c r="X15" s="1"/>
  <c r="X16" s="1"/>
  <c r="X17" s="1"/>
  <c r="Q200"/>
  <c r="Q201" s="1"/>
  <c r="E200"/>
  <c r="E201" s="1"/>
  <c r="U209"/>
  <c r="U204"/>
  <c r="U207" s="1"/>
  <c r="U147"/>
  <c r="X230"/>
  <c r="T154"/>
  <c r="T130"/>
  <c r="F47"/>
  <c r="J47"/>
  <c r="L47"/>
  <c r="R47"/>
  <c r="F69"/>
  <c r="I69"/>
  <c r="L69"/>
  <c r="L70" s="1"/>
  <c r="R69"/>
  <c r="R70" s="1"/>
  <c r="G130"/>
  <c r="G144" s="1"/>
  <c r="J130"/>
  <c r="M130"/>
  <c r="M144" s="1"/>
  <c r="S129"/>
  <c r="S154"/>
  <c r="F172"/>
  <c r="I172"/>
  <c r="L172"/>
  <c r="R172"/>
  <c r="X192"/>
  <c r="U188"/>
  <c r="X188"/>
  <c r="U191"/>
  <c r="X191"/>
  <c r="G47"/>
  <c r="I47"/>
  <c r="M47"/>
  <c r="S52"/>
  <c r="G69"/>
  <c r="J69"/>
  <c r="M69"/>
  <c r="S82"/>
  <c r="S87" s="1"/>
  <c r="S88" s="1"/>
  <c r="F130"/>
  <c r="F144" s="1"/>
  <c r="I130"/>
  <c r="I144" s="1"/>
  <c r="L130"/>
  <c r="L144" s="1"/>
  <c r="R130"/>
  <c r="R144" s="1"/>
  <c r="J144"/>
  <c r="S143"/>
  <c r="G172"/>
  <c r="J172"/>
  <c r="M172"/>
  <c r="S171"/>
  <c r="Q189"/>
  <c r="Q190"/>
  <c r="Q193"/>
  <c r="E189"/>
  <c r="E190"/>
  <c r="E193"/>
  <c r="E192"/>
  <c r="E188"/>
  <c r="E191"/>
  <c r="U38"/>
  <c r="S34"/>
  <c r="S38"/>
  <c r="S41"/>
  <c r="X304"/>
  <c r="X306" s="1"/>
  <c r="X59"/>
  <c r="X60" s="1"/>
  <c r="X290"/>
  <c r="X286"/>
  <c r="X271"/>
  <c r="X272" s="1"/>
  <c r="X237"/>
  <c r="X227"/>
  <c r="X221"/>
  <c r="X225" s="1"/>
  <c r="N227"/>
  <c r="N228"/>
  <c r="N229"/>
  <c r="N231"/>
  <c r="K230"/>
  <c r="K227"/>
  <c r="K228"/>
  <c r="K229"/>
  <c r="K231"/>
  <c r="H227"/>
  <c r="H228"/>
  <c r="H229"/>
  <c r="H231"/>
  <c r="P227"/>
  <c r="T227" s="1"/>
  <c r="P228"/>
  <c r="W228" s="1"/>
  <c r="O227"/>
  <c r="S227" s="1"/>
  <c r="U227" s="1"/>
  <c r="O228"/>
  <c r="V228" s="1"/>
  <c r="X228" s="1"/>
  <c r="O229"/>
  <c r="V229" s="1"/>
  <c r="O231"/>
  <c r="V231" s="1"/>
  <c r="P221"/>
  <c r="P225" s="1"/>
  <c r="N27"/>
  <c r="Q27" s="1"/>
  <c r="N21"/>
  <c r="N30"/>
  <c r="N31" s="1"/>
  <c r="N33"/>
  <c r="N34" s="1"/>
  <c r="N36"/>
  <c r="N37"/>
  <c r="N40"/>
  <c r="N41" s="1"/>
  <c r="N43"/>
  <c r="N44"/>
  <c r="N45"/>
  <c r="N50"/>
  <c r="N51"/>
  <c r="N54"/>
  <c r="N57" s="1"/>
  <c r="N59"/>
  <c r="N60" s="1"/>
  <c r="N62"/>
  <c r="N74"/>
  <c r="N92"/>
  <c r="N115" s="1"/>
  <c r="N132"/>
  <c r="N147"/>
  <c r="N156"/>
  <c r="N177"/>
  <c r="N197"/>
  <c r="N198" s="1"/>
  <c r="N202" s="1"/>
  <c r="N204"/>
  <c r="N209"/>
  <c r="N214"/>
  <c r="N221"/>
  <c r="N225" s="1"/>
  <c r="N230"/>
  <c r="N237"/>
  <c r="N235"/>
  <c r="N236"/>
  <c r="N238"/>
  <c r="N240"/>
  <c r="N239"/>
  <c r="N245"/>
  <c r="N257"/>
  <c r="N266"/>
  <c r="N267"/>
  <c r="N265"/>
  <c r="N271"/>
  <c r="N272" s="1"/>
  <c r="N276"/>
  <c r="N277" s="1"/>
  <c r="N278" s="1"/>
  <c r="N286"/>
  <c r="N288"/>
  <c r="N290"/>
  <c r="N289"/>
  <c r="N284"/>
  <c r="N285"/>
  <c r="N291"/>
  <c r="N283"/>
  <c r="N292"/>
  <c r="N293"/>
  <c r="N294"/>
  <c r="N287"/>
  <c r="N304"/>
  <c r="N306" s="1"/>
  <c r="N313"/>
  <c r="N315"/>
  <c r="N314"/>
  <c r="N312"/>
  <c r="N316"/>
  <c r="N320"/>
  <c r="N322"/>
  <c r="N321"/>
  <c r="N319"/>
  <c r="N323"/>
  <c r="N330"/>
  <c r="N332"/>
  <c r="N331"/>
  <c r="N329"/>
  <c r="N333"/>
  <c r="N336"/>
  <c r="N337" s="1"/>
  <c r="N343"/>
  <c r="N353"/>
  <c r="N354"/>
  <c r="N359"/>
  <c r="N361" s="1"/>
  <c r="N365" s="1"/>
  <c r="N360"/>
  <c r="N371"/>
  <c r="N383"/>
  <c r="N384" s="1"/>
  <c r="N388" s="1"/>
  <c r="N390"/>
  <c r="N392" s="1"/>
  <c r="N393" s="1"/>
  <c r="N394" s="1"/>
  <c r="K21"/>
  <c r="K28" s="1"/>
  <c r="K30"/>
  <c r="K31" s="1"/>
  <c r="K33"/>
  <c r="K34" s="1"/>
  <c r="K36"/>
  <c r="K37"/>
  <c r="K40"/>
  <c r="K41" s="1"/>
  <c r="K43"/>
  <c r="K44"/>
  <c r="K45"/>
  <c r="K50"/>
  <c r="K51"/>
  <c r="K54"/>
  <c r="K57" s="1"/>
  <c r="K59"/>
  <c r="K60" s="1"/>
  <c r="K62"/>
  <c r="K74"/>
  <c r="K92"/>
  <c r="K115" s="1"/>
  <c r="K132"/>
  <c r="K147"/>
  <c r="K156"/>
  <c r="K177"/>
  <c r="K197"/>
  <c r="K198" s="1"/>
  <c r="K202" s="1"/>
  <c r="K204"/>
  <c r="K209"/>
  <c r="K214"/>
  <c r="K221"/>
  <c r="K225" s="1"/>
  <c r="K237"/>
  <c r="K235"/>
  <c r="K236"/>
  <c r="K238"/>
  <c r="K240"/>
  <c r="K239"/>
  <c r="K245"/>
  <c r="K257"/>
  <c r="K266"/>
  <c r="K267"/>
  <c r="K265"/>
  <c r="K271"/>
  <c r="K272" s="1"/>
  <c r="K276"/>
  <c r="K277" s="1"/>
  <c r="K278" s="1"/>
  <c r="K286"/>
  <c r="K288"/>
  <c r="K290"/>
  <c r="K289"/>
  <c r="K284"/>
  <c r="K285"/>
  <c r="K291"/>
  <c r="K283"/>
  <c r="K292"/>
  <c r="K293"/>
  <c r="K294"/>
  <c r="K287"/>
  <c r="K304"/>
  <c r="K306" s="1"/>
  <c r="K313"/>
  <c r="K315"/>
  <c r="K314"/>
  <c r="K312"/>
  <c r="K316"/>
  <c r="K320"/>
  <c r="K322"/>
  <c r="K321"/>
  <c r="K319"/>
  <c r="K323"/>
  <c r="K330"/>
  <c r="K332"/>
  <c r="K331"/>
  <c r="K329"/>
  <c r="K333"/>
  <c r="K336"/>
  <c r="K337" s="1"/>
  <c r="K343"/>
  <c r="K353"/>
  <c r="K354"/>
  <c r="K359"/>
  <c r="K360"/>
  <c r="K371"/>
  <c r="K383"/>
  <c r="K384" s="1"/>
  <c r="K388" s="1"/>
  <c r="K390"/>
  <c r="K392" s="1"/>
  <c r="K393" s="1"/>
  <c r="K394" s="1"/>
  <c r="H21"/>
  <c r="H28" s="1"/>
  <c r="H30"/>
  <c r="H31" s="1"/>
  <c r="H33"/>
  <c r="H34" s="1"/>
  <c r="H36"/>
  <c r="H37"/>
  <c r="H40"/>
  <c r="H41" s="1"/>
  <c r="H43"/>
  <c r="H44"/>
  <c r="H45"/>
  <c r="H50"/>
  <c r="H51"/>
  <c r="H54"/>
  <c r="H57" s="1"/>
  <c r="H59"/>
  <c r="H60" s="1"/>
  <c r="H62"/>
  <c r="H74"/>
  <c r="H92"/>
  <c r="H115" s="1"/>
  <c r="H132"/>
  <c r="H147"/>
  <c r="H156"/>
  <c r="H177"/>
  <c r="H197"/>
  <c r="H198" s="1"/>
  <c r="H202" s="1"/>
  <c r="H204"/>
  <c r="H209"/>
  <c r="H221"/>
  <c r="H225" s="1"/>
  <c r="H230"/>
  <c r="H237"/>
  <c r="H235"/>
  <c r="H236"/>
  <c r="H238"/>
  <c r="H240"/>
  <c r="H239"/>
  <c r="H245"/>
  <c r="H257"/>
  <c r="H266"/>
  <c r="H267"/>
  <c r="H265"/>
  <c r="H271"/>
  <c r="H272" s="1"/>
  <c r="H276"/>
  <c r="H277" s="1"/>
  <c r="H278" s="1"/>
  <c r="H286"/>
  <c r="H288"/>
  <c r="H290"/>
  <c r="H289"/>
  <c r="H284"/>
  <c r="H285"/>
  <c r="H291"/>
  <c r="H283"/>
  <c r="H292"/>
  <c r="H293"/>
  <c r="H294"/>
  <c r="H287"/>
  <c r="H304"/>
  <c r="H306" s="1"/>
  <c r="H313"/>
  <c r="H315"/>
  <c r="H314"/>
  <c r="H312"/>
  <c r="H316"/>
  <c r="H320"/>
  <c r="H322"/>
  <c r="H321"/>
  <c r="H319"/>
  <c r="H323"/>
  <c r="H330"/>
  <c r="H332"/>
  <c r="H331"/>
  <c r="H329"/>
  <c r="H333"/>
  <c r="H336"/>
  <c r="H337" s="1"/>
  <c r="H343"/>
  <c r="H353"/>
  <c r="H354"/>
  <c r="H359"/>
  <c r="H360"/>
  <c r="H371"/>
  <c r="H383"/>
  <c r="H384" s="1"/>
  <c r="H388" s="1"/>
  <c r="H390"/>
  <c r="H392" s="1"/>
  <c r="H393" s="1"/>
  <c r="H394" s="1"/>
  <c r="H361" l="1"/>
  <c r="H365" s="1"/>
  <c r="S356"/>
  <c r="S366" s="1"/>
  <c r="K361"/>
  <c r="K365" s="1"/>
  <c r="N28"/>
  <c r="U361"/>
  <c r="U364" s="1"/>
  <c r="U365" s="1"/>
  <c r="U338"/>
  <c r="S338"/>
  <c r="U202"/>
  <c r="H232"/>
  <c r="H233" s="1"/>
  <c r="S172"/>
  <c r="T356"/>
  <c r="T366" s="1"/>
  <c r="M70"/>
  <c r="Q332" i="8"/>
  <c r="X313"/>
  <c r="X332" s="1"/>
  <c r="X287"/>
  <c r="X64"/>
  <c r="T144" i="7"/>
  <c r="T173" s="1"/>
  <c r="L218"/>
  <c r="F218"/>
  <c r="J173"/>
  <c r="K373"/>
  <c r="K377" s="1"/>
  <c r="K378" s="1"/>
  <c r="K379" s="1"/>
  <c r="N232"/>
  <c r="N233" s="1"/>
  <c r="M173"/>
  <c r="G173"/>
  <c r="U192"/>
  <c r="U194" s="1"/>
  <c r="J253"/>
  <c r="U356"/>
  <c r="H373"/>
  <c r="H377" s="1"/>
  <c r="H378" s="1"/>
  <c r="H379" s="1"/>
  <c r="K186"/>
  <c r="K195" s="1"/>
  <c r="J70"/>
  <c r="J395" s="1"/>
  <c r="T172"/>
  <c r="K143"/>
  <c r="K52"/>
  <c r="N373"/>
  <c r="N377" s="1"/>
  <c r="N378" s="1"/>
  <c r="N379" s="1"/>
  <c r="V232"/>
  <c r="V233" s="1"/>
  <c r="T221"/>
  <c r="T225" s="1"/>
  <c r="N186"/>
  <c r="N195" s="1"/>
  <c r="X200"/>
  <c r="X201" s="1"/>
  <c r="S325"/>
  <c r="S326" s="1"/>
  <c r="N355"/>
  <c r="H351"/>
  <c r="K351"/>
  <c r="N334"/>
  <c r="N338" s="1"/>
  <c r="H355"/>
  <c r="H334"/>
  <c r="H338" s="1"/>
  <c r="K355"/>
  <c r="K334"/>
  <c r="K338" s="1"/>
  <c r="N351"/>
  <c r="N356" s="1"/>
  <c r="N366" s="1"/>
  <c r="T325"/>
  <c r="T326" s="1"/>
  <c r="T339" s="1"/>
  <c r="U325"/>
  <c r="U326" s="1"/>
  <c r="H317"/>
  <c r="K317"/>
  <c r="N324"/>
  <c r="H324"/>
  <c r="K324"/>
  <c r="N317"/>
  <c r="R218"/>
  <c r="R253" s="1"/>
  <c r="R395" s="1"/>
  <c r="G70"/>
  <c r="G395" s="1"/>
  <c r="F70"/>
  <c r="M253"/>
  <c r="I218"/>
  <c r="I253" s="1"/>
  <c r="H295"/>
  <c r="H307" s="1"/>
  <c r="H308" s="1"/>
  <c r="K295"/>
  <c r="K307" s="1"/>
  <c r="K308" s="1"/>
  <c r="N295"/>
  <c r="N307" s="1"/>
  <c r="N308" s="1"/>
  <c r="U269"/>
  <c r="T269"/>
  <c r="H263"/>
  <c r="K263"/>
  <c r="N268"/>
  <c r="S269"/>
  <c r="H268"/>
  <c r="H269" s="1"/>
  <c r="H273" s="1"/>
  <c r="H279" s="1"/>
  <c r="K268"/>
  <c r="K269" s="1"/>
  <c r="K273" s="1"/>
  <c r="K279" s="1"/>
  <c r="N263"/>
  <c r="U154"/>
  <c r="U172" s="1"/>
  <c r="U173" s="1"/>
  <c r="H186"/>
  <c r="H195" s="1"/>
  <c r="H52"/>
  <c r="N251"/>
  <c r="N241"/>
  <c r="E194"/>
  <c r="X194"/>
  <c r="Q194"/>
  <c r="L253"/>
  <c r="F253"/>
  <c r="H251"/>
  <c r="H241"/>
  <c r="K251"/>
  <c r="K241"/>
  <c r="K232"/>
  <c r="K233" s="1"/>
  <c r="O221"/>
  <c r="O225" s="1"/>
  <c r="P230"/>
  <c r="T230" s="1"/>
  <c r="T232" s="1"/>
  <c r="T233" s="1"/>
  <c r="H217"/>
  <c r="H207"/>
  <c r="O230"/>
  <c r="C232"/>
  <c r="K217"/>
  <c r="K207"/>
  <c r="N217"/>
  <c r="N207"/>
  <c r="H143"/>
  <c r="H154"/>
  <c r="H68"/>
  <c r="K68"/>
  <c r="N171"/>
  <c r="N154"/>
  <c r="N143"/>
  <c r="N129"/>
  <c r="N130" s="1"/>
  <c r="N82"/>
  <c r="N87" s="1"/>
  <c r="N88" s="1"/>
  <c r="N52"/>
  <c r="R173"/>
  <c r="I173"/>
  <c r="H171"/>
  <c r="H172" s="1"/>
  <c r="H129"/>
  <c r="H130" s="1"/>
  <c r="H144" s="1"/>
  <c r="H82"/>
  <c r="H87" s="1"/>
  <c r="H88" s="1"/>
  <c r="K171"/>
  <c r="K154"/>
  <c r="K129"/>
  <c r="K130" s="1"/>
  <c r="K144" s="1"/>
  <c r="K82"/>
  <c r="K87" s="1"/>
  <c r="K88" s="1"/>
  <c r="N68"/>
  <c r="N69" s="1"/>
  <c r="L173"/>
  <c r="F173"/>
  <c r="S130"/>
  <c r="S144" s="1"/>
  <c r="S173" s="1"/>
  <c r="I70"/>
  <c r="N46"/>
  <c r="H46"/>
  <c r="K46"/>
  <c r="N38"/>
  <c r="H38"/>
  <c r="K38"/>
  <c r="E221"/>
  <c r="E225" s="1"/>
  <c r="E230"/>
  <c r="Q227"/>
  <c r="E227"/>
  <c r="E229"/>
  <c r="P229"/>
  <c r="Q228"/>
  <c r="E228"/>
  <c r="N11"/>
  <c r="N15" s="1"/>
  <c r="N16" s="1"/>
  <c r="N17" s="1"/>
  <c r="K11"/>
  <c r="K15" s="1"/>
  <c r="K16" s="1"/>
  <c r="K17" s="1"/>
  <c r="H11"/>
  <c r="H15" s="1"/>
  <c r="H16" s="1"/>
  <c r="H17" s="1"/>
  <c r="V21"/>
  <c r="V28" s="1"/>
  <c r="D34"/>
  <c r="O37"/>
  <c r="V37" s="1"/>
  <c r="P37"/>
  <c r="W37" s="1"/>
  <c r="O44"/>
  <c r="P44"/>
  <c r="O45"/>
  <c r="V45" s="1"/>
  <c r="P45"/>
  <c r="W45" s="1"/>
  <c r="O51"/>
  <c r="V51" s="1"/>
  <c r="P51"/>
  <c r="W51" s="1"/>
  <c r="O147"/>
  <c r="V147" s="1"/>
  <c r="P231"/>
  <c r="O235"/>
  <c r="S235" s="1"/>
  <c r="P235"/>
  <c r="T235" s="1"/>
  <c r="O236"/>
  <c r="V236" s="1"/>
  <c r="P236"/>
  <c r="W236" s="1"/>
  <c r="O238"/>
  <c r="V238" s="1"/>
  <c r="P238"/>
  <c r="W238" s="1"/>
  <c r="O240"/>
  <c r="V240" s="1"/>
  <c r="P240"/>
  <c r="W240" s="1"/>
  <c r="O239"/>
  <c r="V239" s="1"/>
  <c r="P239"/>
  <c r="W239" s="1"/>
  <c r="O245"/>
  <c r="S245" s="1"/>
  <c r="P245"/>
  <c r="T245" s="1"/>
  <c r="O257"/>
  <c r="V257" s="1"/>
  <c r="P257"/>
  <c r="W257" s="1"/>
  <c r="O267"/>
  <c r="V267" s="1"/>
  <c r="P267"/>
  <c r="W267" s="1"/>
  <c r="O265"/>
  <c r="V265" s="1"/>
  <c r="P265"/>
  <c r="W265" s="1"/>
  <c r="O288"/>
  <c r="S288" s="1"/>
  <c r="P288"/>
  <c r="T288" s="1"/>
  <c r="O290"/>
  <c r="S290" s="1"/>
  <c r="P290"/>
  <c r="T290" s="1"/>
  <c r="O289"/>
  <c r="S289" s="1"/>
  <c r="P289"/>
  <c r="T289" s="1"/>
  <c r="O284"/>
  <c r="V284" s="1"/>
  <c r="P284"/>
  <c r="W284" s="1"/>
  <c r="O285"/>
  <c r="S285" s="1"/>
  <c r="P285"/>
  <c r="T285" s="1"/>
  <c r="O291"/>
  <c r="V291" s="1"/>
  <c r="P291"/>
  <c r="W291" s="1"/>
  <c r="O283"/>
  <c r="V283" s="1"/>
  <c r="P283"/>
  <c r="W283" s="1"/>
  <c r="O292"/>
  <c r="V292" s="1"/>
  <c r="P292"/>
  <c r="W292" s="1"/>
  <c r="O293"/>
  <c r="V293" s="1"/>
  <c r="P293"/>
  <c r="W293" s="1"/>
  <c r="O294"/>
  <c r="V294" s="1"/>
  <c r="P294"/>
  <c r="W294" s="1"/>
  <c r="O287"/>
  <c r="S287" s="1"/>
  <c r="P287"/>
  <c r="T287" s="1"/>
  <c r="T299"/>
  <c r="T300"/>
  <c r="O315"/>
  <c r="V315" s="1"/>
  <c r="P315"/>
  <c r="W315" s="1"/>
  <c r="O314"/>
  <c r="V314" s="1"/>
  <c r="P314"/>
  <c r="W314" s="1"/>
  <c r="O312"/>
  <c r="V312" s="1"/>
  <c r="P312"/>
  <c r="W312" s="1"/>
  <c r="O316"/>
  <c r="V316" s="1"/>
  <c r="P316"/>
  <c r="W316" s="1"/>
  <c r="O322"/>
  <c r="V322" s="1"/>
  <c r="P322"/>
  <c r="W322" s="1"/>
  <c r="O321"/>
  <c r="V321" s="1"/>
  <c r="P321"/>
  <c r="W321" s="1"/>
  <c r="O319"/>
  <c r="V319" s="1"/>
  <c r="P319"/>
  <c r="W319" s="1"/>
  <c r="O323"/>
  <c r="V323" s="1"/>
  <c r="P323"/>
  <c r="W323" s="1"/>
  <c r="O332"/>
  <c r="V332" s="1"/>
  <c r="P332"/>
  <c r="W332" s="1"/>
  <c r="O331"/>
  <c r="V331" s="1"/>
  <c r="P331"/>
  <c r="W331" s="1"/>
  <c r="O329"/>
  <c r="V329" s="1"/>
  <c r="P329"/>
  <c r="W329" s="1"/>
  <c r="O333"/>
  <c r="V333" s="1"/>
  <c r="P333"/>
  <c r="W333" s="1"/>
  <c r="O354"/>
  <c r="V354" s="1"/>
  <c r="P354"/>
  <c r="W354" s="1"/>
  <c r="O360"/>
  <c r="V360" s="1"/>
  <c r="P360"/>
  <c r="W360" s="1"/>
  <c r="P11"/>
  <c r="O11"/>
  <c r="H69" l="1"/>
  <c r="I395"/>
  <c r="K69"/>
  <c r="S11"/>
  <c r="S15" s="1"/>
  <c r="S16" s="1"/>
  <c r="S17" s="1"/>
  <c r="O15"/>
  <c r="O16" s="1"/>
  <c r="O17" s="1"/>
  <c r="L395"/>
  <c r="T11"/>
  <c r="T15" s="1"/>
  <c r="T16" s="1"/>
  <c r="T17" s="1"/>
  <c r="P15"/>
  <c r="P16" s="1"/>
  <c r="P17" s="1"/>
  <c r="M395"/>
  <c r="F395"/>
  <c r="U366"/>
  <c r="U339"/>
  <c r="S339"/>
  <c r="S300"/>
  <c r="U300" s="1"/>
  <c r="S299"/>
  <c r="S44"/>
  <c r="V44"/>
  <c r="T44"/>
  <c r="W44"/>
  <c r="X51"/>
  <c r="X37"/>
  <c r="X45"/>
  <c r="H325"/>
  <c r="H326" s="1"/>
  <c r="H339" s="1"/>
  <c r="O390"/>
  <c r="O392" s="1"/>
  <c r="O383"/>
  <c r="C384"/>
  <c r="C388" s="1"/>
  <c r="C393" s="1"/>
  <c r="C394" s="1"/>
  <c r="O371"/>
  <c r="C373"/>
  <c r="C377" s="1"/>
  <c r="C378" s="1"/>
  <c r="C379" s="1"/>
  <c r="X284"/>
  <c r="V295"/>
  <c r="V307" s="1"/>
  <c r="V308" s="1"/>
  <c r="V251"/>
  <c r="V241"/>
  <c r="X236"/>
  <c r="S221"/>
  <c r="S225" s="1"/>
  <c r="X360"/>
  <c r="X354"/>
  <c r="X333"/>
  <c r="X329"/>
  <c r="X331"/>
  <c r="X332"/>
  <c r="X323"/>
  <c r="X319"/>
  <c r="X321"/>
  <c r="X322"/>
  <c r="X316"/>
  <c r="X312"/>
  <c r="X314"/>
  <c r="X315"/>
  <c r="U287"/>
  <c r="X294"/>
  <c r="X293"/>
  <c r="X292"/>
  <c r="X283"/>
  <c r="X291"/>
  <c r="U285"/>
  <c r="U289"/>
  <c r="U290"/>
  <c r="U288"/>
  <c r="X265"/>
  <c r="X267"/>
  <c r="X257"/>
  <c r="U245"/>
  <c r="X239"/>
  <c r="X240"/>
  <c r="X238"/>
  <c r="U235"/>
  <c r="T186"/>
  <c r="T195" s="1"/>
  <c r="P390"/>
  <c r="P392" s="1"/>
  <c r="P383"/>
  <c r="D384"/>
  <c r="D388" s="1"/>
  <c r="D393" s="1"/>
  <c r="D394" s="1"/>
  <c r="P371"/>
  <c r="D373"/>
  <c r="D377" s="1"/>
  <c r="D378" s="1"/>
  <c r="D379" s="1"/>
  <c r="Q231"/>
  <c r="W231"/>
  <c r="X231" s="1"/>
  <c r="S217"/>
  <c r="U186"/>
  <c r="U195" s="1"/>
  <c r="S186"/>
  <c r="S195" s="1"/>
  <c r="S218" s="1"/>
  <c r="U44"/>
  <c r="Q229"/>
  <c r="W229"/>
  <c r="O232"/>
  <c r="O233" s="1"/>
  <c r="S230"/>
  <c r="W295"/>
  <c r="W307" s="1"/>
  <c r="W308" s="1"/>
  <c r="W251"/>
  <c r="W241"/>
  <c r="P359"/>
  <c r="P361" s="1"/>
  <c r="P365" s="1"/>
  <c r="O359"/>
  <c r="K356"/>
  <c r="K366" s="1"/>
  <c r="P353"/>
  <c r="D355"/>
  <c r="P343"/>
  <c r="D351"/>
  <c r="P336"/>
  <c r="P337" s="1"/>
  <c r="P330"/>
  <c r="D334"/>
  <c r="D338" s="1"/>
  <c r="O353"/>
  <c r="C355"/>
  <c r="O343"/>
  <c r="Q343" s="1"/>
  <c r="C351"/>
  <c r="O336"/>
  <c r="C337"/>
  <c r="O330"/>
  <c r="Q330" s="1"/>
  <c r="C334"/>
  <c r="H356"/>
  <c r="H366" s="1"/>
  <c r="K325"/>
  <c r="K326" s="1"/>
  <c r="K339" s="1"/>
  <c r="O320"/>
  <c r="C324"/>
  <c r="O313"/>
  <c r="C317"/>
  <c r="N325"/>
  <c r="N326" s="1"/>
  <c r="N339" s="1"/>
  <c r="P320"/>
  <c r="D324"/>
  <c r="P313"/>
  <c r="D317"/>
  <c r="E74"/>
  <c r="P304"/>
  <c r="P306" s="1"/>
  <c r="P286"/>
  <c r="D295"/>
  <c r="D307" s="1"/>
  <c r="D308" s="1"/>
  <c r="O304"/>
  <c r="O306" s="1"/>
  <c r="O286"/>
  <c r="C295"/>
  <c r="C307" s="1"/>
  <c r="C308" s="1"/>
  <c r="Q230"/>
  <c r="Q232" s="1"/>
  <c r="Q233" s="1"/>
  <c r="Q221"/>
  <c r="Q225" s="1"/>
  <c r="N252"/>
  <c r="K252"/>
  <c r="P276"/>
  <c r="D277"/>
  <c r="D278" s="1"/>
  <c r="P271"/>
  <c r="D272"/>
  <c r="P266"/>
  <c r="D268"/>
  <c r="D263"/>
  <c r="N269"/>
  <c r="N273" s="1"/>
  <c r="N279" s="1"/>
  <c r="O276"/>
  <c r="C277"/>
  <c r="C278" s="1"/>
  <c r="O271"/>
  <c r="C272"/>
  <c r="O266"/>
  <c r="C268"/>
  <c r="C263"/>
  <c r="C233"/>
  <c r="H218"/>
  <c r="C251"/>
  <c r="O237"/>
  <c r="C241"/>
  <c r="P177"/>
  <c r="D186"/>
  <c r="D195" s="1"/>
  <c r="D232"/>
  <c r="D233" s="1"/>
  <c r="H252"/>
  <c r="D251"/>
  <c r="P237"/>
  <c r="D241"/>
  <c r="O177"/>
  <c r="C186"/>
  <c r="C195" s="1"/>
  <c r="P232"/>
  <c r="P233" s="1"/>
  <c r="N218"/>
  <c r="K218"/>
  <c r="P209"/>
  <c r="W209" s="1"/>
  <c r="D217"/>
  <c r="P204"/>
  <c r="D207"/>
  <c r="P197"/>
  <c r="D198"/>
  <c r="D202" s="1"/>
  <c r="O209"/>
  <c r="C217"/>
  <c r="O204"/>
  <c r="C207"/>
  <c r="O197"/>
  <c r="C198"/>
  <c r="C202" s="1"/>
  <c r="K172"/>
  <c r="K173" s="1"/>
  <c r="U11"/>
  <c r="U15" s="1"/>
  <c r="U16" s="1"/>
  <c r="U17" s="1"/>
  <c r="P156"/>
  <c r="D171"/>
  <c r="D154"/>
  <c r="P132"/>
  <c r="W132" s="1"/>
  <c r="D143"/>
  <c r="D129"/>
  <c r="D130" s="1"/>
  <c r="O74"/>
  <c r="C82"/>
  <c r="C87" s="1"/>
  <c r="C88" s="1"/>
  <c r="O62"/>
  <c r="S62" s="1"/>
  <c r="C68"/>
  <c r="O59"/>
  <c r="C60"/>
  <c r="O54"/>
  <c r="O57" s="1"/>
  <c r="O50"/>
  <c r="C52"/>
  <c r="E11"/>
  <c r="O156"/>
  <c r="C171"/>
  <c r="C154"/>
  <c r="O132"/>
  <c r="Q132" s="1"/>
  <c r="C143"/>
  <c r="C129"/>
  <c r="O92"/>
  <c r="O115" s="1"/>
  <c r="P74"/>
  <c r="W74" s="1"/>
  <c r="D82"/>
  <c r="D87" s="1"/>
  <c r="D88" s="1"/>
  <c r="P62"/>
  <c r="D68"/>
  <c r="P59"/>
  <c r="D60"/>
  <c r="P54"/>
  <c r="P57" s="1"/>
  <c r="P50"/>
  <c r="D52"/>
  <c r="H173"/>
  <c r="N144"/>
  <c r="N172"/>
  <c r="P43"/>
  <c r="T43" s="1"/>
  <c r="D46"/>
  <c r="H47"/>
  <c r="N47"/>
  <c r="N70" s="1"/>
  <c r="O43"/>
  <c r="S43" s="1"/>
  <c r="C46"/>
  <c r="K47"/>
  <c r="K70" s="1"/>
  <c r="O40"/>
  <c r="C41"/>
  <c r="O36"/>
  <c r="C38"/>
  <c r="O33"/>
  <c r="C34"/>
  <c r="O30"/>
  <c r="O31" s="1"/>
  <c r="C31"/>
  <c r="P40"/>
  <c r="D41"/>
  <c r="P30"/>
  <c r="P31" s="1"/>
  <c r="D38"/>
  <c r="C28"/>
  <c r="E37"/>
  <c r="C15"/>
  <c r="C16" s="1"/>
  <c r="C17" s="1"/>
  <c r="Q37"/>
  <c r="E197"/>
  <c r="E198" s="1"/>
  <c r="E202" s="1"/>
  <c r="Q177"/>
  <c r="E36"/>
  <c r="P36"/>
  <c r="W36" s="1"/>
  <c r="W38" s="1"/>
  <c r="E33"/>
  <c r="E34" s="1"/>
  <c r="P33"/>
  <c r="W33" s="1"/>
  <c r="W34" s="1"/>
  <c r="E209"/>
  <c r="E177"/>
  <c r="E132"/>
  <c r="E40"/>
  <c r="E41" s="1"/>
  <c r="E92"/>
  <c r="E115" s="1"/>
  <c r="P92"/>
  <c r="E21"/>
  <c r="E245"/>
  <c r="Q245"/>
  <c r="E237"/>
  <c r="Q235"/>
  <c r="E236"/>
  <c r="Q236"/>
  <c r="E238"/>
  <c r="Q238"/>
  <c r="E240"/>
  <c r="Q240"/>
  <c r="Q239"/>
  <c r="E239"/>
  <c r="E235"/>
  <c r="E156"/>
  <c r="E147"/>
  <c r="P147"/>
  <c r="E62"/>
  <c r="E59"/>
  <c r="E60" s="1"/>
  <c r="E54"/>
  <c r="E57" s="1"/>
  <c r="Q51"/>
  <c r="E51"/>
  <c r="E50"/>
  <c r="E30"/>
  <c r="E31" s="1"/>
  <c r="E43"/>
  <c r="E44"/>
  <c r="Q44"/>
  <c r="Q45"/>
  <c r="E45"/>
  <c r="E390"/>
  <c r="E392" s="1"/>
  <c r="E383"/>
  <c r="E384" s="1"/>
  <c r="E388" s="1"/>
  <c r="E393" s="1"/>
  <c r="E394" s="1"/>
  <c r="E371"/>
  <c r="E373" s="1"/>
  <c r="E377" s="1"/>
  <c r="E378" s="1"/>
  <c r="E379" s="1"/>
  <c r="Q354"/>
  <c r="E354"/>
  <c r="E353"/>
  <c r="E360"/>
  <c r="Q360"/>
  <c r="E359"/>
  <c r="E343"/>
  <c r="E336"/>
  <c r="E337" s="1"/>
  <c r="E333"/>
  <c r="Q333"/>
  <c r="Q332"/>
  <c r="E332"/>
  <c r="E331"/>
  <c r="Q331"/>
  <c r="E330"/>
  <c r="Q329"/>
  <c r="E329"/>
  <c r="Q323"/>
  <c r="E323"/>
  <c r="E322"/>
  <c r="Q322"/>
  <c r="Q321"/>
  <c r="E321"/>
  <c r="E320"/>
  <c r="E319"/>
  <c r="Q319"/>
  <c r="E316"/>
  <c r="Q316"/>
  <c r="E315"/>
  <c r="Q315"/>
  <c r="E314"/>
  <c r="Q314"/>
  <c r="E313"/>
  <c r="E312"/>
  <c r="Q312"/>
  <c r="E304"/>
  <c r="E306" s="1"/>
  <c r="E294"/>
  <c r="Q294"/>
  <c r="E293"/>
  <c r="Q293"/>
  <c r="E292"/>
  <c r="Q292"/>
  <c r="E291"/>
  <c r="Q291"/>
  <c r="Q290"/>
  <c r="E290"/>
  <c r="E289"/>
  <c r="Q289"/>
  <c r="E288"/>
  <c r="Q288"/>
  <c r="E287"/>
  <c r="Q287"/>
  <c r="E286"/>
  <c r="Q285"/>
  <c r="E285"/>
  <c r="E284"/>
  <c r="Q284"/>
  <c r="Q283"/>
  <c r="E283"/>
  <c r="E276"/>
  <c r="E277" s="1"/>
  <c r="E278" s="1"/>
  <c r="E271"/>
  <c r="E272" s="1"/>
  <c r="E267"/>
  <c r="Q267"/>
  <c r="E266"/>
  <c r="E265"/>
  <c r="Q265"/>
  <c r="E257"/>
  <c r="Q257"/>
  <c r="E231"/>
  <c r="E232" s="1"/>
  <c r="E233" s="1"/>
  <c r="E204"/>
  <c r="Q21" l="1"/>
  <c r="Q28" s="1"/>
  <c r="E28"/>
  <c r="N253"/>
  <c r="Q43"/>
  <c r="Q74"/>
  <c r="H70"/>
  <c r="C338"/>
  <c r="U43"/>
  <c r="E361"/>
  <c r="E365" s="1"/>
  <c r="E15"/>
  <c r="E16" s="1"/>
  <c r="E17" s="1"/>
  <c r="Q11"/>
  <c r="Q15" s="1"/>
  <c r="Q16" s="1"/>
  <c r="Q17" s="1"/>
  <c r="O361"/>
  <c r="O364" s="1"/>
  <c r="O365" s="1"/>
  <c r="Q353"/>
  <c r="Q336"/>
  <c r="Q337" s="1"/>
  <c r="O337"/>
  <c r="U299"/>
  <c r="H253"/>
  <c r="H395" s="1"/>
  <c r="V252"/>
  <c r="W92"/>
  <c r="W115" s="1"/>
  <c r="P115"/>
  <c r="U46"/>
  <c r="U47" s="1"/>
  <c r="Q371"/>
  <c r="Q373" s="1"/>
  <c r="Q377" s="1"/>
  <c r="Q378" s="1"/>
  <c r="Q379" s="1"/>
  <c r="Q383"/>
  <c r="Q384" s="1"/>
  <c r="Q388" s="1"/>
  <c r="Q393" s="1"/>
  <c r="Q394" s="1"/>
  <c r="E355"/>
  <c r="Q30"/>
  <c r="Q31" s="1"/>
  <c r="Q40"/>
  <c r="Q41" s="1"/>
  <c r="Q54"/>
  <c r="Q57" s="1"/>
  <c r="Q59"/>
  <c r="Q60" s="1"/>
  <c r="Q156"/>
  <c r="Q313"/>
  <c r="Q320"/>
  <c r="Q324" s="1"/>
  <c r="Q62"/>
  <c r="Q68" s="1"/>
  <c r="Q50"/>
  <c r="K253"/>
  <c r="K395" s="1"/>
  <c r="S46"/>
  <c r="S47" s="1"/>
  <c r="Q390"/>
  <c r="Q392" s="1"/>
  <c r="T46"/>
  <c r="T47" s="1"/>
  <c r="X44"/>
  <c r="W62"/>
  <c r="W68" s="1"/>
  <c r="T62"/>
  <c r="U62" s="1"/>
  <c r="S68"/>
  <c r="E52"/>
  <c r="Q359"/>
  <c r="Q361" s="1"/>
  <c r="Q365" s="1"/>
  <c r="Q52"/>
  <c r="Q351"/>
  <c r="Q355"/>
  <c r="E38"/>
  <c r="W30"/>
  <c r="W31" s="1"/>
  <c r="P41"/>
  <c r="W40"/>
  <c r="W41" s="1"/>
  <c r="P46"/>
  <c r="W43"/>
  <c r="W46" s="1"/>
  <c r="P52"/>
  <c r="W50"/>
  <c r="W52" s="1"/>
  <c r="W54"/>
  <c r="W57" s="1"/>
  <c r="P60"/>
  <c r="T59"/>
  <c r="T60" s="1"/>
  <c r="V92"/>
  <c r="V115" s="1"/>
  <c r="O129"/>
  <c r="O143"/>
  <c r="V132"/>
  <c r="O154"/>
  <c r="O171"/>
  <c r="V156"/>
  <c r="O186"/>
  <c r="O195" s="1"/>
  <c r="V177"/>
  <c r="P241"/>
  <c r="T237"/>
  <c r="T241" s="1"/>
  <c r="P251"/>
  <c r="T251"/>
  <c r="O317"/>
  <c r="V313"/>
  <c r="O324"/>
  <c r="V320"/>
  <c r="O334"/>
  <c r="V330"/>
  <c r="V336"/>
  <c r="V337" s="1"/>
  <c r="O351"/>
  <c r="V343"/>
  <c r="O355"/>
  <c r="V353"/>
  <c r="V359"/>
  <c r="V361" s="1"/>
  <c r="V365" s="1"/>
  <c r="W359"/>
  <c r="W361" s="1"/>
  <c r="W365" s="1"/>
  <c r="S232"/>
  <c r="U230"/>
  <c r="U232" s="1"/>
  <c r="W232"/>
  <c r="W233" s="1"/>
  <c r="W252" s="1"/>
  <c r="X229"/>
  <c r="X232" s="1"/>
  <c r="X233" s="1"/>
  <c r="V371"/>
  <c r="O373"/>
  <c r="O377" s="1"/>
  <c r="O378" s="1"/>
  <c r="O379" s="1"/>
  <c r="V383"/>
  <c r="O384"/>
  <c r="O388" s="1"/>
  <c r="O393" s="1"/>
  <c r="O394" s="1"/>
  <c r="V390"/>
  <c r="V392" s="1"/>
  <c r="E334"/>
  <c r="E338" s="1"/>
  <c r="E351"/>
  <c r="X295"/>
  <c r="X307" s="1"/>
  <c r="X308" s="1"/>
  <c r="Q147"/>
  <c r="W147"/>
  <c r="X147" s="1"/>
  <c r="W21"/>
  <c r="W28" s="1"/>
  <c r="V30"/>
  <c r="V31" s="1"/>
  <c r="O34"/>
  <c r="V33"/>
  <c r="O38"/>
  <c r="V36"/>
  <c r="O41"/>
  <c r="V40"/>
  <c r="O46"/>
  <c r="V43"/>
  <c r="O52"/>
  <c r="V50"/>
  <c r="V54"/>
  <c r="V57" s="1"/>
  <c r="O60"/>
  <c r="O69" s="1"/>
  <c r="S59"/>
  <c r="O68"/>
  <c r="V62"/>
  <c r="O82"/>
  <c r="O87" s="1"/>
  <c r="O88" s="1"/>
  <c r="V74"/>
  <c r="P171"/>
  <c r="W156"/>
  <c r="W171" s="1"/>
  <c r="O198"/>
  <c r="O202" s="1"/>
  <c r="V197"/>
  <c r="O207"/>
  <c r="V204"/>
  <c r="O217"/>
  <c r="V209"/>
  <c r="P198"/>
  <c r="P202" s="1"/>
  <c r="W197"/>
  <c r="W198" s="1"/>
  <c r="W202" s="1"/>
  <c r="P207"/>
  <c r="W204"/>
  <c r="W207" s="1"/>
  <c r="P186"/>
  <c r="P195" s="1"/>
  <c r="W177"/>
  <c r="W186" s="1"/>
  <c r="W195" s="1"/>
  <c r="O241"/>
  <c r="S237"/>
  <c r="O251"/>
  <c r="O263"/>
  <c r="O268"/>
  <c r="O269" s="1"/>
  <c r="O273" s="1"/>
  <c r="O279" s="1"/>
  <c r="V266"/>
  <c r="O272"/>
  <c r="S271"/>
  <c r="O277"/>
  <c r="O278" s="1"/>
  <c r="V276"/>
  <c r="P263"/>
  <c r="W263"/>
  <c r="P268"/>
  <c r="W266"/>
  <c r="W268" s="1"/>
  <c r="P272"/>
  <c r="T271"/>
  <c r="T272" s="1"/>
  <c r="T273" s="1"/>
  <c r="T279" s="1"/>
  <c r="P277"/>
  <c r="P278" s="1"/>
  <c r="W276"/>
  <c r="W277" s="1"/>
  <c r="W278" s="1"/>
  <c r="O295"/>
  <c r="O307" s="1"/>
  <c r="O308" s="1"/>
  <c r="S286"/>
  <c r="S304"/>
  <c r="S306" s="1"/>
  <c r="P295"/>
  <c r="P307" s="1"/>
  <c r="P308" s="1"/>
  <c r="T286"/>
  <c r="T295" s="1"/>
  <c r="T304"/>
  <c r="T306" s="1"/>
  <c r="P317"/>
  <c r="P325" s="1"/>
  <c r="P326" s="1"/>
  <c r="W313"/>
  <c r="W317" s="1"/>
  <c r="P324"/>
  <c r="W320"/>
  <c r="W324" s="1"/>
  <c r="P334"/>
  <c r="P338" s="1"/>
  <c r="W330"/>
  <c r="W334" s="1"/>
  <c r="W336"/>
  <c r="W337" s="1"/>
  <c r="P351"/>
  <c r="W343"/>
  <c r="W351" s="1"/>
  <c r="P355"/>
  <c r="W353"/>
  <c r="W355" s="1"/>
  <c r="P373"/>
  <c r="P377" s="1"/>
  <c r="P378" s="1"/>
  <c r="P379" s="1"/>
  <c r="W371"/>
  <c r="W373" s="1"/>
  <c r="W377" s="1"/>
  <c r="W378" s="1"/>
  <c r="W379" s="1"/>
  <c r="P384"/>
  <c r="P388" s="1"/>
  <c r="P393" s="1"/>
  <c r="P394" s="1"/>
  <c r="W383"/>
  <c r="W384" s="1"/>
  <c r="W388" s="1"/>
  <c r="W390"/>
  <c r="W392" s="1"/>
  <c r="U221"/>
  <c r="U225" s="1"/>
  <c r="W129"/>
  <c r="W143"/>
  <c r="W217"/>
  <c r="X241"/>
  <c r="X251"/>
  <c r="E324"/>
  <c r="Q334"/>
  <c r="E356"/>
  <c r="E366" s="1"/>
  <c r="C356"/>
  <c r="C366" s="1"/>
  <c r="D356"/>
  <c r="D366" s="1"/>
  <c r="Q317"/>
  <c r="D325"/>
  <c r="D326" s="1"/>
  <c r="D339" s="1"/>
  <c r="E317"/>
  <c r="C325"/>
  <c r="C326" s="1"/>
  <c r="Q286"/>
  <c r="Q295" s="1"/>
  <c r="Q266"/>
  <c r="Q268" s="1"/>
  <c r="Q271"/>
  <c r="Q272" s="1"/>
  <c r="Q304"/>
  <c r="Q306" s="1"/>
  <c r="Q237"/>
  <c r="Q197"/>
  <c r="Q198" s="1"/>
  <c r="Q202" s="1"/>
  <c r="Q209"/>
  <c r="E295"/>
  <c r="E307" s="1"/>
  <c r="E308" s="1"/>
  <c r="C252"/>
  <c r="E263"/>
  <c r="Q204"/>
  <c r="Q207" s="1"/>
  <c r="Q263"/>
  <c r="Q276"/>
  <c r="Q277" s="1"/>
  <c r="Q278" s="1"/>
  <c r="E268"/>
  <c r="C269"/>
  <c r="C273" s="1"/>
  <c r="C279" s="1"/>
  <c r="D269"/>
  <c r="D273" s="1"/>
  <c r="D279" s="1"/>
  <c r="E241"/>
  <c r="Q251"/>
  <c r="D252"/>
  <c r="Q241"/>
  <c r="E251"/>
  <c r="E186"/>
  <c r="E195" s="1"/>
  <c r="Q186"/>
  <c r="Q195" s="1"/>
  <c r="E207"/>
  <c r="P217"/>
  <c r="E217"/>
  <c r="C218"/>
  <c r="D218"/>
  <c r="Q154"/>
  <c r="E82"/>
  <c r="E87" s="1"/>
  <c r="E88" s="1"/>
  <c r="Q92"/>
  <c r="Q115" s="1"/>
  <c r="E68"/>
  <c r="E69" s="1"/>
  <c r="E129"/>
  <c r="E130" s="1"/>
  <c r="E154"/>
  <c r="Q171"/>
  <c r="E143"/>
  <c r="Q143"/>
  <c r="N173"/>
  <c r="N395" s="1"/>
  <c r="D69"/>
  <c r="C130"/>
  <c r="C144" s="1"/>
  <c r="C172"/>
  <c r="C69"/>
  <c r="D144"/>
  <c r="D172"/>
  <c r="E171"/>
  <c r="P68"/>
  <c r="P82"/>
  <c r="P87" s="1"/>
  <c r="P88" s="1"/>
  <c r="P129"/>
  <c r="P143"/>
  <c r="P154"/>
  <c r="Q46"/>
  <c r="C47"/>
  <c r="E46"/>
  <c r="D47"/>
  <c r="Q33"/>
  <c r="Q34" s="1"/>
  <c r="P34"/>
  <c r="Q36"/>
  <c r="Q38" s="1"/>
  <c r="P38"/>
  <c r="W130" l="1"/>
  <c r="V393"/>
  <c r="V394" s="1"/>
  <c r="P218"/>
  <c r="W393"/>
  <c r="W394" s="1"/>
  <c r="Q69"/>
  <c r="P339"/>
  <c r="W338"/>
  <c r="Q338"/>
  <c r="O338"/>
  <c r="Q307"/>
  <c r="Q308" s="1"/>
  <c r="T307"/>
  <c r="T308" s="1"/>
  <c r="Q252"/>
  <c r="O325"/>
  <c r="O326" s="1"/>
  <c r="O130"/>
  <c r="O144" s="1"/>
  <c r="Q356"/>
  <c r="Q366" s="1"/>
  <c r="P69"/>
  <c r="W154"/>
  <c r="W172" s="1"/>
  <c r="Q129"/>
  <c r="Q130" s="1"/>
  <c r="Q144" s="1"/>
  <c r="Q82"/>
  <c r="Q87" s="1"/>
  <c r="Q88" s="1"/>
  <c r="O218"/>
  <c r="O47"/>
  <c r="P269"/>
  <c r="P273" s="1"/>
  <c r="P279" s="1"/>
  <c r="O356"/>
  <c r="O366" s="1"/>
  <c r="P356"/>
  <c r="P366" s="1"/>
  <c r="P252"/>
  <c r="P253" s="1"/>
  <c r="O172"/>
  <c r="P172"/>
  <c r="Q217"/>
  <c r="Q218" s="1"/>
  <c r="E325"/>
  <c r="E326" s="1"/>
  <c r="E339" s="1"/>
  <c r="S233"/>
  <c r="Q172"/>
  <c r="W144"/>
  <c r="X383"/>
  <c r="X384" s="1"/>
  <c r="X388" s="1"/>
  <c r="V384"/>
  <c r="V388" s="1"/>
  <c r="X371"/>
  <c r="X373" s="1"/>
  <c r="X377" s="1"/>
  <c r="X378" s="1"/>
  <c r="X379" s="1"/>
  <c r="V373"/>
  <c r="V377" s="1"/>
  <c r="V378" s="1"/>
  <c r="V379" s="1"/>
  <c r="P130"/>
  <c r="P144" s="1"/>
  <c r="E144"/>
  <c r="O252"/>
  <c r="U304"/>
  <c r="U306" s="1"/>
  <c r="U286"/>
  <c r="U295" s="1"/>
  <c r="S295"/>
  <c r="S307" s="1"/>
  <c r="S308" s="1"/>
  <c r="X276"/>
  <c r="X277" s="1"/>
  <c r="X278" s="1"/>
  <c r="V277"/>
  <c r="V278" s="1"/>
  <c r="U271"/>
  <c r="U272" s="1"/>
  <c r="U273" s="1"/>
  <c r="U279" s="1"/>
  <c r="S272"/>
  <c r="S273" s="1"/>
  <c r="S279" s="1"/>
  <c r="X266"/>
  <c r="X268" s="1"/>
  <c r="V268"/>
  <c r="V263"/>
  <c r="X263"/>
  <c r="U251"/>
  <c r="S251"/>
  <c r="U237"/>
  <c r="U241" s="1"/>
  <c r="S241"/>
  <c r="V217"/>
  <c r="X209"/>
  <c r="X217" s="1"/>
  <c r="V207"/>
  <c r="X204"/>
  <c r="X207" s="1"/>
  <c r="V198"/>
  <c r="V202" s="1"/>
  <c r="X197"/>
  <c r="X198" s="1"/>
  <c r="X202" s="1"/>
  <c r="V82"/>
  <c r="V87" s="1"/>
  <c r="V88" s="1"/>
  <c r="X74"/>
  <c r="X82" s="1"/>
  <c r="X87" s="1"/>
  <c r="X88" s="1"/>
  <c r="X62"/>
  <c r="X68" s="1"/>
  <c r="V68"/>
  <c r="U59"/>
  <c r="U60" s="1"/>
  <c r="S60"/>
  <c r="S69" s="1"/>
  <c r="S70" s="1"/>
  <c r="X54"/>
  <c r="X57" s="1"/>
  <c r="V52"/>
  <c r="X50"/>
  <c r="X52" s="1"/>
  <c r="X43"/>
  <c r="X46" s="1"/>
  <c r="V46"/>
  <c r="X40"/>
  <c r="X41" s="1"/>
  <c r="V41"/>
  <c r="X36"/>
  <c r="X38" s="1"/>
  <c r="V38"/>
  <c r="V34"/>
  <c r="X33"/>
  <c r="X34" s="1"/>
  <c r="X30"/>
  <c r="X31" s="1"/>
  <c r="T217"/>
  <c r="T218" s="1"/>
  <c r="U217"/>
  <c r="U218" s="1"/>
  <c r="W47"/>
  <c r="X21"/>
  <c r="X28" s="1"/>
  <c r="T68"/>
  <c r="T69" s="1"/>
  <c r="T70" s="1"/>
  <c r="U68"/>
  <c r="U69" s="1"/>
  <c r="U70" s="1"/>
  <c r="X390"/>
  <c r="X392" s="1"/>
  <c r="X359"/>
  <c r="X361" s="1"/>
  <c r="X353"/>
  <c r="X355" s="1"/>
  <c r="V355"/>
  <c r="V351"/>
  <c r="X343"/>
  <c r="X351" s="1"/>
  <c r="X336"/>
  <c r="X337" s="1"/>
  <c r="X330"/>
  <c r="X334" s="1"/>
  <c r="V334"/>
  <c r="V338" s="1"/>
  <c r="V324"/>
  <c r="X320"/>
  <c r="X324" s="1"/>
  <c r="X313"/>
  <c r="X317" s="1"/>
  <c r="V317"/>
  <c r="X177"/>
  <c r="X186" s="1"/>
  <c r="X195" s="1"/>
  <c r="V186"/>
  <c r="V195" s="1"/>
  <c r="X156"/>
  <c r="X171" s="1"/>
  <c r="V171"/>
  <c r="X154"/>
  <c r="V154"/>
  <c r="V172" s="1"/>
  <c r="V143"/>
  <c r="X132"/>
  <c r="X143" s="1"/>
  <c r="X129"/>
  <c r="V129"/>
  <c r="V130" s="1"/>
  <c r="X92"/>
  <c r="X115" s="1"/>
  <c r="W356"/>
  <c r="W366" s="1"/>
  <c r="W325"/>
  <c r="W326" s="1"/>
  <c r="W269"/>
  <c r="W273" s="1"/>
  <c r="W279" s="1"/>
  <c r="W218"/>
  <c r="W253" s="1"/>
  <c r="W82"/>
  <c r="W87" s="1"/>
  <c r="W88" s="1"/>
  <c r="X252"/>
  <c r="U233"/>
  <c r="U252" s="1"/>
  <c r="T252"/>
  <c r="W69"/>
  <c r="C339"/>
  <c r="Q325"/>
  <c r="Q326" s="1"/>
  <c r="C253"/>
  <c r="E218"/>
  <c r="Q269"/>
  <c r="Q273" s="1"/>
  <c r="Q279" s="1"/>
  <c r="E269"/>
  <c r="E273" s="1"/>
  <c r="E279" s="1"/>
  <c r="D253"/>
  <c r="E252"/>
  <c r="E172"/>
  <c r="P47"/>
  <c r="O70"/>
  <c r="C173"/>
  <c r="E47"/>
  <c r="E70" s="1"/>
  <c r="O173"/>
  <c r="D173"/>
  <c r="C70"/>
  <c r="D70"/>
  <c r="Q47"/>
  <c r="Q70" s="1"/>
  <c r="X393" l="1"/>
  <c r="X394" s="1"/>
  <c r="D395"/>
  <c r="X172"/>
  <c r="Q253"/>
  <c r="C395"/>
  <c r="X338"/>
  <c r="O339"/>
  <c r="Q339"/>
  <c r="W339"/>
  <c r="U307"/>
  <c r="U308" s="1"/>
  <c r="W173"/>
  <c r="V218"/>
  <c r="V253" s="1"/>
  <c r="O253"/>
  <c r="O395" s="1"/>
  <c r="E253"/>
  <c r="P173"/>
  <c r="E173"/>
  <c r="P70"/>
  <c r="P395" s="1"/>
  <c r="V325"/>
  <c r="V326" s="1"/>
  <c r="V339" s="1"/>
  <c r="X356"/>
  <c r="V47"/>
  <c r="X69"/>
  <c r="X364"/>
  <c r="X365" s="1"/>
  <c r="S252"/>
  <c r="S253" s="1"/>
  <c r="S395" s="1"/>
  <c r="V144"/>
  <c r="V173" s="1"/>
  <c r="Q173"/>
  <c r="X218"/>
  <c r="X253" s="1"/>
  <c r="X47"/>
  <c r="X269"/>
  <c r="X273" s="1"/>
  <c r="X279" s="1"/>
  <c r="U253"/>
  <c r="U395" s="1"/>
  <c r="V69"/>
  <c r="V70" s="1"/>
  <c r="X130"/>
  <c r="X144" s="1"/>
  <c r="X173" s="1"/>
  <c r="X325"/>
  <c r="X326" s="1"/>
  <c r="V356"/>
  <c r="V366" s="1"/>
  <c r="W70"/>
  <c r="W395" s="1"/>
  <c r="T253"/>
  <c r="T395" s="1"/>
  <c r="V269"/>
  <c r="V273" s="1"/>
  <c r="V279" s="1"/>
  <c r="X70" l="1"/>
  <c r="X366"/>
  <c r="Q395"/>
  <c r="E395"/>
  <c r="V395"/>
  <c r="X339"/>
  <c r="X395" s="1"/>
</calcChain>
</file>

<file path=xl/sharedStrings.xml><?xml version="1.0" encoding="utf-8"?>
<sst xmlns="http://schemas.openxmlformats.org/spreadsheetml/2006/main" count="777" uniqueCount="234">
  <si>
    <t>มหาวิทยาลัยเทคโนโลยีราชมงคลธัญบุรี</t>
  </si>
  <si>
    <t>คณะ/หน่วยงานเทียบเท่า</t>
  </si>
  <si>
    <t>รวมทั้งหมด</t>
  </si>
  <si>
    <t>สังคม</t>
  </si>
  <si>
    <t>วิทย์</t>
  </si>
  <si>
    <t>รวม</t>
  </si>
  <si>
    <t>ชาย</t>
  </si>
  <si>
    <t>หญิง</t>
  </si>
  <si>
    <t>การโรงแรม</t>
  </si>
  <si>
    <t>เทคโนโลยีและสื่อสารการศึกษา</t>
  </si>
  <si>
    <t>เทคโนโลยีสารสนเทศการศึกษา</t>
  </si>
  <si>
    <t>คอมพิวเตอร์ศึกษา</t>
  </si>
  <si>
    <t>วิศวกรรมโยธา</t>
  </si>
  <si>
    <t>วิศวกรรมเครื่องกล</t>
  </si>
  <si>
    <t>วิศวกรรมอุตสาหการ</t>
  </si>
  <si>
    <t>วิศวกรรมคอมพิวเตอร์</t>
  </si>
  <si>
    <t>การผลิตพืช</t>
  </si>
  <si>
    <t>สัตวศาสตร์</t>
  </si>
  <si>
    <t>วิทยาศาสตร์และเทคโนโลยีการอาหาร</t>
  </si>
  <si>
    <t>ประมง</t>
  </si>
  <si>
    <t>วิทยาศาสตร์สุขภาพสัตว์</t>
  </si>
  <si>
    <t>เทคโนโลยีภูมิทัศน์</t>
  </si>
  <si>
    <t>วิศวกรรมสิ่งทอ</t>
  </si>
  <si>
    <t>วิศวกรรมเคมี</t>
  </si>
  <si>
    <t>วิศวกรรมพลาสติก</t>
  </si>
  <si>
    <t>วิศวกรรมพอลิเมอร์</t>
  </si>
  <si>
    <t>การตลาด</t>
  </si>
  <si>
    <t>การบัญชี</t>
  </si>
  <si>
    <t>การเงิน</t>
  </si>
  <si>
    <t>การบริหารธุรกิจระหว่างประเทศ</t>
  </si>
  <si>
    <t>สิ่งทอและเครื่องนุ่งห่ม</t>
  </si>
  <si>
    <t>อาหารและโภชนาการ</t>
  </si>
  <si>
    <t>อุตสาหกรรมงานอาหาร</t>
  </si>
  <si>
    <t>เทคโนโลยีงานประดิษฐ์สร้างสรรค์</t>
  </si>
  <si>
    <t>จิตรกรรม</t>
  </si>
  <si>
    <t>เครื่องหนัง</t>
  </si>
  <si>
    <t>ศิลปะภาพพิมพ์</t>
  </si>
  <si>
    <t>ประติมากรรม</t>
  </si>
  <si>
    <t>ศิลปะไทย</t>
  </si>
  <si>
    <t>เครื่องปั้นดินเผา</t>
  </si>
  <si>
    <t>ออกแบบภายใน</t>
  </si>
  <si>
    <t>ออกแบบผลิตภัณฑ์</t>
  </si>
  <si>
    <t>หัตถกรรม</t>
  </si>
  <si>
    <t>ออกแบบนิเทศศิลป์</t>
  </si>
  <si>
    <t>ออกแบบแฟชั่นและศิลปะสิ่งทอ</t>
  </si>
  <si>
    <t>ดนตรีสากล</t>
  </si>
  <si>
    <t>เทคโนโลยีการพิมพ์</t>
  </si>
  <si>
    <t>เทคโนโลยีการโทรทัศน์และวิทยุกระจายเสียง</t>
  </si>
  <si>
    <t>เทคโนโลยีมัลติมีเดีย</t>
  </si>
  <si>
    <t>เคมี</t>
  </si>
  <si>
    <t>คณิตศาสตร์</t>
  </si>
  <si>
    <t>ชีววิทยา</t>
  </si>
  <si>
    <t>สถิติ</t>
  </si>
  <si>
    <t>ฟิสิกส์ประยุกต์</t>
  </si>
  <si>
    <t>สถาปัตยกรรมภายใน</t>
  </si>
  <si>
    <t>วิทยาลัยการแพทย์แผนไทย</t>
  </si>
  <si>
    <t>การแพทย์แผนไทยประยุกต์</t>
  </si>
  <si>
    <t>สุขภาพความงามและสปาไทย</t>
  </si>
  <si>
    <t>คณะครุศาสตร์อตุสาหกรรม</t>
  </si>
  <si>
    <t>คณะเทคโนโลยีการเกษตร</t>
  </si>
  <si>
    <t>รวมทั้งคณะ</t>
  </si>
  <si>
    <t>คณะวิศวกรรมศาสตร์</t>
  </si>
  <si>
    <t>วิศวกรรมอิเล็กทรอนิกส์และโทรคมนาคม - โทรคมนาคม</t>
  </si>
  <si>
    <t>วิศวกรรมอิเล็กทรอนิกส์และโทรคมนาคม - อิเล็กทรอนิกส์</t>
  </si>
  <si>
    <t>คณะบริหารธุรกิจ</t>
  </si>
  <si>
    <t>การจัดการ - การจัดการทั่วไป</t>
  </si>
  <si>
    <t>การจัดการ - การจัดการทรัพยากรมนุษย์</t>
  </si>
  <si>
    <t>การจัดการ - การจัดการสำนักงาน</t>
  </si>
  <si>
    <t>เศรษฐศาสตร์ - เศรษฐ์ศาสตร์ธุรกิจ</t>
  </si>
  <si>
    <t>เศรษฐศาสตร์ - เศรษฐ์ศาสตร์ระหว่างประเทศ</t>
  </si>
  <si>
    <t>การจัดการ - การจัดการอุตสาหกรรม 2</t>
  </si>
  <si>
    <t>คณะเทคโนโลยีคหกรรมศาสตร์</t>
  </si>
  <si>
    <t>การศึกษาปฐมวัย</t>
  </si>
  <si>
    <t>คณะศิลปกรรมศาสตร์</t>
  </si>
  <si>
    <t>คณะเทคโนโลยีสื่อสารมวลชน</t>
  </si>
  <si>
    <t>เทคโนโลยีการโฆษนาและประชาสัมพันธ์</t>
  </si>
  <si>
    <t>คณะวิทยาศาสตร์และเทคโนโลยี</t>
  </si>
  <si>
    <t>วิทยาการคอมพิวเตอร์</t>
  </si>
  <si>
    <t>คณะสถาปัตยกรรมศาสตร์</t>
  </si>
  <si>
    <t>ปริญญาตรี</t>
  </si>
  <si>
    <t>ปริญญาโท</t>
  </si>
  <si>
    <t>ปริญญาเอก</t>
  </si>
  <si>
    <t>ประกาศนียบัตรบัณฑิต</t>
  </si>
  <si>
    <t>ระดับปริญญาตรี - หลักสูตรครุศาสตร์อุตสาหกรรมบัณฑิต 5 ปี (วุฒิ ปวช./ม.6 ได้รับใบประกอบวิชาชีพครู)</t>
  </si>
  <si>
    <t>ระดับปริญญาตรี - หลักสูตรศิลปศาสตรบัณฑิต (วุฒิ ปวช./ม.6)</t>
  </si>
  <si>
    <t>การบริหารการศึกษา</t>
  </si>
  <si>
    <t>วิชาชีพครู</t>
  </si>
  <si>
    <t>รวมในหลักสูตร</t>
  </si>
  <si>
    <t>ภาคปกติ</t>
  </si>
  <si>
    <t>รวมภาคปกติ</t>
  </si>
  <si>
    <t>ระดับปริญญาตรี - หลักสูตรศึกษาศาสตรบัณฑิต 5 ปี (วุฒิ ปวช./ม.6 ได้รับใบประกอบวิชาชีพครู)</t>
  </si>
  <si>
    <t>ระดับปริญญาตรี  - หลักสูตรบริหารธุรกิจบัณฑิต (รับวุฒิ ปวช./ม.6)</t>
  </si>
  <si>
    <t>ระดับปริญญาตรี - หลักสูตรเศรษฐศาสตรบัณฑิต (รับวุฒิ ปวช./ม.6)</t>
  </si>
  <si>
    <t>ระดับปริญญาตรี - หลักสูตรนานาชาติ บริหารธุรกิจบัณฑิต (รับวุฒิ ปวช./ม.6)</t>
  </si>
  <si>
    <t>ระดับปริญญาตรี - หลักสูตรคหกรรมศาสตรบัณฑิต (วุฒิ ปวช./ม.6)</t>
  </si>
  <si>
    <t>ระดับปริญญาตรี - หลักสูตรคหกรรมศาสตรบัณฑิต (วุฒิ ปวส. เทียบโอน)</t>
  </si>
  <si>
    <t>ระดับปริญญาตรี - หลักสูตรศิลปบัณฑิต 4 ปี (วุฒิ ปวช./ม.6)</t>
  </si>
  <si>
    <t>ระดับปริญญาตรี - หลักสูตรเทคโนโลยีบัณฑิต (วุฒิ ปวช./ม.6)</t>
  </si>
  <si>
    <t>ระดับปริญญาตรี - หลักสูตรสถาปัตยกรรมศาสตร์ (วุฒิ ปวช./ม.6)</t>
  </si>
  <si>
    <t>ระดับปริญญาตรี - หลักสูตรการแพทย์แผนไทยประยุกต์บัณฑิต (วุฒิ ม.6)</t>
  </si>
  <si>
    <t>ระดับปริญญาตรี - หลักสูตรวิทยาศาสตรบัณฑิต (วุฒิ ม.6)</t>
  </si>
  <si>
    <t>วิศวกรรมการผลิต</t>
  </si>
  <si>
    <t>การจัดการทั่วไป</t>
  </si>
  <si>
    <t>การจัดการวิศวกรรมธุรกิจ</t>
  </si>
  <si>
    <t>ระบบสารสนเทศ</t>
  </si>
  <si>
    <t>ระดับปริญญาโท - หลักสูตรคหกรรมศาสตรมหาบัณฑิต</t>
  </si>
  <si>
    <t>เทคโนโลยีคหกรรมศาสตร์</t>
  </si>
  <si>
    <t>ธุรกิจระหว่างประเทศ</t>
  </si>
  <si>
    <t>วิศวกรรมไฟฟ้า</t>
  </si>
  <si>
    <t>วิศวกรรมอุตสาหการ - การจัดการวิศวกรรม</t>
  </si>
  <si>
    <t>ออกแบบแฟชั่นและการจัดการสินค้า</t>
  </si>
  <si>
    <t>เทคโนโลยีการถ่ายภาพและภาพยนตร์</t>
  </si>
  <si>
    <t>เทคโนโลยีสารสนเทศ</t>
  </si>
  <si>
    <t>คอมพิวเตอร์ธุรกิจ</t>
  </si>
  <si>
    <t>วิศวกรรมแปรรูปผลิตผลเกษตร</t>
  </si>
  <si>
    <t>วิศวกรรมอุตสาหการ - วิศวกรรมกระบวนการผลิต</t>
  </si>
  <si>
    <t>วิศวกรรมไฟฟ้า - ไฟฟ้ากำลัง</t>
  </si>
  <si>
    <t>Marketing (International Program)</t>
  </si>
  <si>
    <t>Business English (International Program)</t>
  </si>
  <si>
    <r>
      <t>International Business Administration</t>
    </r>
    <r>
      <rPr>
        <b/>
        <sz val="7"/>
        <color indexed="8"/>
        <rFont val="Arial"/>
        <family val="2"/>
      </rPr>
      <t xml:space="preserve"> (International Program)</t>
    </r>
  </si>
  <si>
    <t>Business Computer  (International Program)</t>
  </si>
  <si>
    <t>วิศวกรรมอิเล็กทรอนิกส์และโทรคมนาคม-โทรคมนาคม</t>
  </si>
  <si>
    <t>การจัดการ - การจัดการอุตสาหกรรม</t>
  </si>
  <si>
    <t>เคมีนวัตกรรม</t>
  </si>
  <si>
    <t>ชีววิทยาประยุกต์</t>
  </si>
  <si>
    <t>ภาษาอังกฤษเพื่อการสื่อสาร</t>
  </si>
  <si>
    <t>การท่องเที่ยว</t>
  </si>
  <si>
    <t>ระดับปริญญาตรี - หลักสูตรอุตสาหกรรมศาสตร์บัณฑิต 4 ปี (วุฒิ ปวช./ม.6)</t>
  </si>
  <si>
    <t>อุตสาหกรรมการผลิต</t>
  </si>
  <si>
    <t>ระดับปริญญาตรี - หลักสูตรวิศวกรรมศาสตรบัณฑิต 4 ปี (วุฒิ ปวช./ม.6)</t>
  </si>
  <si>
    <t>ภาคพิเศษ</t>
  </si>
  <si>
    <t>รวมภาคพิเศษ</t>
  </si>
  <si>
    <t>ระดับปริญญาตรี  - หลักสูตรบัญชีบัณฑิต (รับวุฒิ ปวช./ม.6)</t>
  </si>
  <si>
    <t>หลักสูตรบัญชีบัณฑิต</t>
  </si>
  <si>
    <t>การวิจัยและพัฒนาหลักสูตร</t>
  </si>
  <si>
    <t>วิศวกรรมวัสดุ</t>
  </si>
  <si>
    <t>ระดับปริญญาตรี - หลักสูตรศึกษาศาสตรบัณฑิต 4 ปี (วุฒิ ปวช./ม.6)</t>
  </si>
  <si>
    <t>ระดับปริญญาโท - หลักสูตรศึกษาศาสตรมหาบัณฑิต</t>
  </si>
  <si>
    <t>ระดับปริญญาตรี - หลักสูตรวิศวกรรมศาสตรบัณฑิต (วุฒิ ปวช./ม.6)</t>
  </si>
  <si>
    <t>ระดับปริญญาโท - หลักสูตรวิศวกรรมศาสตรมหาบัณฑิต</t>
  </si>
  <si>
    <t>วิศวกรรมอิเล็กทรอนิกส์และโทรคมนาคม-วิศวกรรมอิเล็กทรอนิกส์</t>
  </si>
  <si>
    <t>วิศวกรรมอิเล็กทรอนิกส์และโทรคมนาคม-วิศวกรรมโทรคมนาคม</t>
  </si>
  <si>
    <t>บัญชีบัณฑิต</t>
  </si>
  <si>
    <t>การตลาด (โครงการ Central)</t>
  </si>
  <si>
    <t>ระดับปริญญาตรี  - หลักสูตรบริหารธุรกิจบัณฑิต (โครงการ Central)</t>
  </si>
  <si>
    <t>ระดับปริญญาโท - หลักสูตรบริหารธุรกิจมหาบัณฑิต</t>
  </si>
  <si>
    <t>ระดับปริญญาเอก - หลักสูตรปรัชญาดุษฎีบัณฑิต</t>
  </si>
  <si>
    <t>สาขาวิชาบริหารธุรกิจ</t>
  </si>
  <si>
    <t>- กลุ่มวิชาเอกการตลาด</t>
  </si>
  <si>
    <t>- กลุ่มวิชาเอกการจัดการ</t>
  </si>
  <si>
    <t>- กลุ่มวิชาเอกเศรษฐศาสตร์</t>
  </si>
  <si>
    <t>- กลุ่มวิชาเอกธุรกิจระหว่างประเทศ</t>
  </si>
  <si>
    <t>นาฎศิลป์</t>
  </si>
  <si>
    <t>ดนตรีคีตศิลป์ไทยศึกษา</t>
  </si>
  <si>
    <t>ดนตรีคีตศิลป์สากลศึกษา</t>
  </si>
  <si>
    <t xml:space="preserve">เทคโนโลยีการพิมพ์ </t>
  </si>
  <si>
    <t>เทคโนโลยีการพิมพ์ (เทียบโอนประสบการณ์)</t>
  </si>
  <si>
    <t>เทคโนโลยีมัลติมีเดีย (เทียบโอนประสบการณ์)</t>
  </si>
  <si>
    <t>ระดับปริญญาตรี - หลักสูตรวิทยาศาสตรบัณฑิต (วุฒิ ปวช./ม.6)</t>
  </si>
  <si>
    <t>ระดับปริญญาโท - หลักสูตรวิทยาศาสตรมหาบัณฑิต</t>
  </si>
  <si>
    <t>สถาปัตยกรรม</t>
  </si>
  <si>
    <t xml:space="preserve">ระดับประกาศนียบัตรบัณฑิต - หลักสูตรประกาศนียบัตรบัณฑิต </t>
  </si>
  <si>
    <t>เทคโนโลยีสื่อสารมวลชน</t>
  </si>
  <si>
    <t>ระดับปริญญาตรี - หลักสูตรเทคโนโลยีบัณฑิต (วุฒิ ปวส. เทียบโอน)</t>
  </si>
  <si>
    <t>ระดับปริญญาตรี - หลักสูตรบริหารธุรกิจบัณฑิต (รับวุฒิ ปวส. เทียบโอน)</t>
  </si>
  <si>
    <t>ระดับปริญญาตรี  - หลักสูตรบัญชีบัณฑิต (รับวุฒิ ปวส. เทียบโอน)</t>
  </si>
  <si>
    <t>ระดับปริญญาตรี  - หลักสูตรบริหารธุรกิจบัณฑิต (รับวุฒิ ปวส. เทียบโอน)</t>
  </si>
  <si>
    <t>ระดับปริญญาตรี - หลักสูตรวิศวกรรมศาสตรบัณฑิต (วุฒิ ปวส. เทียบโอน)</t>
  </si>
  <si>
    <t>การจัดการผลิตทางอุตสาหกรรม</t>
  </si>
  <si>
    <t>ระดับปริญญาตรี - หลักสูตรอุตสาหกรรมศาสตรบัณฑิต (โครงการตามอัธยาศัย)</t>
  </si>
  <si>
    <t>รายงานจำนวนนักศึกษาเข้าใหม่ ปีการศึกษา 2556 จำแนกตามคณะ/สาขาวิชา ระดับการศึกษา และเพศ</t>
  </si>
  <si>
    <t>วิศวกรรม</t>
  </si>
  <si>
    <t>วิศวกรรมโยธา-วิศวกรรมโครงสร้าง</t>
  </si>
  <si>
    <t>วิศวกรรมโยธา-วิศวกรรมเทคนิคธรณี</t>
  </si>
  <si>
    <t>วิศวกรรมโยธา-วิศวกรรมขนส่ง</t>
  </si>
  <si>
    <t>คณะศิลปศาสตร์</t>
  </si>
  <si>
    <t>วิศวกรรมเมคคาทรอนิกส์</t>
  </si>
  <si>
    <t>- กลุ่มวิชาเอกการบัญชี</t>
  </si>
  <si>
    <t>- กลุ่มวิชาเอกระบบสารสนเทศ</t>
  </si>
  <si>
    <t>จำนวนนักศึกษาทั้งหมด</t>
  </si>
  <si>
    <t>ภาษาอังกฤษเพื่อการสื่อสารสากล</t>
  </si>
  <si>
    <t>รายงานจำนวนนักศึกษาทั้งหมด ปีการศึกษา 2556 จำแนกตามคณะ/สาขาวิชา ระดับการศึกษา และเพศ</t>
  </si>
  <si>
    <t>เทคโนโลยีการบริหารการศึกษา</t>
  </si>
  <si>
    <t>เทคโนโลยีการวิจัยและพัฒนาหลักสูตร</t>
  </si>
  <si>
    <t>การบริหารศัตรูพืชอย่างยั่งยืน</t>
  </si>
  <si>
    <t>เทคโนโลยีการผลิตพืช</t>
  </si>
  <si>
    <t>เทคโนโลยีหลังการเก็บเกี่ยวและแปรสภาพ</t>
  </si>
  <si>
    <t>วิศวกรรมเกษตร-วิศวกรรมเครื่องจักรกลเกษตร</t>
  </si>
  <si>
    <t>วิศวกรรมเกษตร-วิศวกรรมดินและน้ำ</t>
  </si>
  <si>
    <t>วิศวกรรมเคมีสิ่งทอ - การผลิตเส้นใยสังเคราะห์</t>
  </si>
  <si>
    <t>วิศวกรรมเคมีสิ่งทอ - เคมีสิ่งทอ</t>
  </si>
  <si>
    <t>วิศวกรรมเครื่องจักรกลเกษตร</t>
  </si>
  <si>
    <t>วิศวกรรมเครื่องนุ่งห่ม</t>
  </si>
  <si>
    <t>วิศวกรรมไฟฟ้า-ไฟฟ้ากำลัง</t>
  </si>
  <si>
    <t>วิศวกรรมสำรวจ</t>
  </si>
  <si>
    <t>วิศวกรรมสิ่งแวดล้อม</t>
  </si>
  <si>
    <t>วิศวกรรมอาหาร</t>
  </si>
  <si>
    <t>วิศวกรรมอิเล็กทรอนิกส์และโทรคมนาคม-อิเล็กทรอนิกส์</t>
  </si>
  <si>
    <t>วิศวกรรมอุตสาหการ-การจัดการวิศวกรรม</t>
  </si>
  <si>
    <t>วิศวกรรมอุตสาหการ-วิศวกรรมกระบวนการผลิต</t>
  </si>
  <si>
    <t>สิ่งทอ</t>
  </si>
  <si>
    <t>วิศวกรรมไฟฟ้า-วิศวกรรมไฟฟ้ากำลัง</t>
  </si>
  <si>
    <t>วิศวกรรมไฟฟ้า-วิศวกรรมอิเล็กทรอนิกส์และโทรคมนาคม</t>
  </si>
  <si>
    <t>วิศวกรรมโยธา-วิศวกรรมธรณีเทคนิค</t>
  </si>
  <si>
    <t>Business English</t>
  </si>
  <si>
    <t>Computer Information System- Business Computer</t>
  </si>
  <si>
    <t>International Business Administration</t>
  </si>
  <si>
    <t>Marketing</t>
  </si>
  <si>
    <t>ระดับปริญญาตรี  - หลักสูตรบริหารธุรกิจบัณฑิต</t>
  </si>
  <si>
    <t>การจัดการ-การจัดการทรัพยากรมนุษย์</t>
  </si>
  <si>
    <t>ระบบสารสนเทศทางคอมพิวเตอร์- พัฒนาซอฟต์แวร์</t>
  </si>
  <si>
    <t>ระบบสารสนเทศทางคอมพิวเตอร์- คอมพิวเตอร์ธุรกิจ</t>
  </si>
  <si>
    <t xml:space="preserve">เศรษฐศาสตร์ </t>
  </si>
  <si>
    <t>- กลุ่มวิชาเอกการเงิน</t>
  </si>
  <si>
    <t>ออกแบบแฟชั่น</t>
  </si>
  <si>
    <t>การออกแบบแฟชั่นและศิลปะสิ่งทอ</t>
  </si>
  <si>
    <t>คีตศิลป์ไทย</t>
  </si>
  <si>
    <t>คีตศิลป์สากล</t>
  </si>
  <si>
    <t>ดุริยางค์ไทย</t>
  </si>
  <si>
    <t>ดุริยางค์สากล</t>
  </si>
  <si>
    <t>นาฏศิลป์ไทย</t>
  </si>
  <si>
    <t>นาฏศิลป์สากล</t>
  </si>
  <si>
    <t>นาฏศิลป์ไทยศึกษา</t>
  </si>
  <si>
    <t>เทคโนโลยีการโฆษณาและประชาสัมพันธ์</t>
  </si>
  <si>
    <t>เทคโนโลยีคอมพิวเตอร์</t>
  </si>
  <si>
    <t>เทคโนโลยีสถาปัตยกรรม</t>
  </si>
  <si>
    <t>ระดับปริญญาตรี - หลักสูตรสถาปัตยกรรมศาสตร์ (วุฒิ ปวส. เทียบโอน)</t>
  </si>
  <si>
    <t>หลักสูตรการแพทย์แผนไทยประยุกต์บัณฑิต</t>
  </si>
  <si>
    <t>สุขภาพความงามและสปา</t>
  </si>
  <si>
    <t>ระดับปริญญาตรี - หลักสูตรอุตสาหกรรมศาสตรบัณฑิต (วุฒิ ปวส. ต่อเนื่อง)</t>
  </si>
  <si>
    <t>เทคโนโลยีเครื่องกล</t>
  </si>
  <si>
    <t>เทคโนโลยีโทรคมนาคม</t>
  </si>
  <si>
    <t>ข้อมูล ณ วันที่ 30 กรกฎาคม 2556 สำนักส่งเสริมวิชาการและงานทะเบียน  มหาวิทยาลัยเทคโนโลยีราชมงคลธัญบุรี</t>
  </si>
  <si>
    <r>
      <t>International Business Administration</t>
    </r>
    <r>
      <rPr>
        <sz val="12"/>
        <color indexed="8"/>
        <rFont val="Angsana New"/>
        <family val="1"/>
      </rPr>
      <t xml:space="preserve"> (International Program)</t>
    </r>
  </si>
</sst>
</file>

<file path=xl/styles.xml><?xml version="1.0" encoding="utf-8"?>
<styleSheet xmlns="http://schemas.openxmlformats.org/spreadsheetml/2006/main">
  <numFmts count="2">
    <numFmt numFmtId="44" formatCode="_-&quot;฿&quot;* #,##0.00_-;\-&quot;฿&quot;* #,##0.00_-;_-&quot;฿&quot;* &quot;-&quot;??_-;_-@_-"/>
    <numFmt numFmtId="187" formatCode="_(&quot;$&quot;* #,##0.00_);_(&quot;$&quot;* \(#,##0.00\);_(&quot;$&quot;* &quot;-&quot;??_);_(@_)"/>
  </numFmts>
  <fonts count="36">
    <font>
      <sz val="11"/>
      <color theme="1"/>
      <name val="Tahoma"/>
      <family val="2"/>
      <charset val="222"/>
      <scheme val="minor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b/>
      <sz val="7"/>
      <color indexed="8"/>
      <name val="Arial"/>
      <family val="2"/>
    </font>
    <font>
      <sz val="11"/>
      <color theme="1"/>
      <name val="Tahoma"/>
      <family val="2"/>
      <charset val="222"/>
      <scheme val="minor"/>
    </font>
    <font>
      <sz val="10"/>
      <color theme="1"/>
      <name val="Tahoma"/>
      <family val="2"/>
      <charset val="22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u/>
      <sz val="10"/>
      <color theme="1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Tahoma"/>
      <family val="2"/>
      <charset val="222"/>
      <scheme val="minor"/>
    </font>
    <font>
      <b/>
      <sz val="10"/>
      <color theme="1"/>
      <name val="Tahoma"/>
      <family val="2"/>
      <charset val="222"/>
      <scheme val="minor"/>
    </font>
    <font>
      <b/>
      <sz val="9"/>
      <color theme="1"/>
      <name val="Arial"/>
      <family val="2"/>
    </font>
    <font>
      <b/>
      <sz val="9"/>
      <color theme="1"/>
      <name val="Tahoma"/>
      <family val="2"/>
      <charset val="222"/>
      <scheme val="minor"/>
    </font>
    <font>
      <sz val="10"/>
      <color rgb="FFFF0000"/>
      <name val="Tahoma"/>
      <family val="2"/>
      <charset val="222"/>
      <scheme val="minor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1"/>
      <color theme="1"/>
      <name val="Tahoma"/>
      <family val="2"/>
      <scheme val="minor"/>
    </font>
    <font>
      <b/>
      <sz val="12"/>
      <name val="Angsana New"/>
      <family val="1"/>
    </font>
    <font>
      <sz val="12"/>
      <color theme="1"/>
      <name val="Angsana New"/>
      <family val="1"/>
    </font>
    <font>
      <sz val="12"/>
      <color rgb="FFFF0000"/>
      <name val="Angsana New"/>
      <family val="1"/>
    </font>
    <font>
      <b/>
      <sz val="12"/>
      <color theme="1"/>
      <name val="Angsana New"/>
      <family val="1"/>
    </font>
    <font>
      <b/>
      <u/>
      <sz val="12"/>
      <name val="Angsana New"/>
      <family val="1"/>
    </font>
    <font>
      <sz val="12"/>
      <name val="Angsana New"/>
      <family val="1"/>
    </font>
    <font>
      <b/>
      <sz val="12"/>
      <color rgb="FFFF0000"/>
      <name val="Angsana New"/>
      <family val="1"/>
    </font>
    <font>
      <b/>
      <u/>
      <sz val="12"/>
      <color theme="1"/>
      <name val="Angsana New"/>
      <family val="1"/>
    </font>
    <font>
      <sz val="12"/>
      <color indexed="8"/>
      <name val="Angsana New"/>
      <family val="1"/>
    </font>
  </fonts>
  <fills count="8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324">
    <xf numFmtId="0" fontId="0" fillId="0" borderId="0" xfId="0"/>
    <xf numFmtId="0" fontId="0" fillId="0" borderId="0" xfId="0" applyFill="1" applyAlignment="1">
      <alignment vertical="center" wrapText="1" shrinkToFit="1"/>
    </xf>
    <xf numFmtId="0" fontId="3" fillId="0" borderId="0" xfId="0" applyFont="1" applyFill="1" applyAlignment="1">
      <alignment vertical="center" wrapText="1" shrinkToFit="1"/>
    </xf>
    <xf numFmtId="0" fontId="10" fillId="0" borderId="0" xfId="0" applyFont="1" applyFill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187" fontId="1" fillId="0" borderId="2" xfId="1" applyNumberFormat="1" applyFont="1" applyFill="1" applyBorder="1" applyAlignment="1">
      <alignment vertical="center"/>
    </xf>
    <xf numFmtId="0" fontId="12" fillId="0" borderId="2" xfId="0" applyFont="1" applyFill="1" applyBorder="1" applyAlignment="1">
      <alignment horizontal="left" vertical="center"/>
    </xf>
    <xf numFmtId="0" fontId="12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13" fillId="0" borderId="4" xfId="0" applyFont="1" applyFill="1" applyBorder="1" applyAlignment="1">
      <alignment vertical="center"/>
    </xf>
    <xf numFmtId="0" fontId="15" fillId="0" borderId="4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vertical="center"/>
    </xf>
    <xf numFmtId="187" fontId="1" fillId="0" borderId="4" xfId="1" applyNumberFormat="1" applyFont="1" applyFill="1" applyBorder="1" applyAlignment="1">
      <alignment vertical="center"/>
    </xf>
    <xf numFmtId="0" fontId="12" fillId="0" borderId="4" xfId="0" applyFont="1" applyFill="1" applyBorder="1" applyAlignment="1">
      <alignment vertical="center"/>
    </xf>
    <xf numFmtId="0" fontId="6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 shrinkToFit="1"/>
    </xf>
    <xf numFmtId="0" fontId="13" fillId="0" borderId="4" xfId="0" applyFont="1" applyFill="1" applyBorder="1" applyAlignment="1">
      <alignment horizontal="left" vertical="center"/>
    </xf>
    <xf numFmtId="0" fontId="13" fillId="0" borderId="4" xfId="0" applyFont="1" applyFill="1" applyBorder="1" applyAlignment="1">
      <alignment horizontal="right" vertical="center"/>
    </xf>
    <xf numFmtId="0" fontId="12" fillId="0" borderId="4" xfId="0" applyFont="1" applyFill="1" applyBorder="1" applyAlignment="1">
      <alignment horizontal="left" vertical="center"/>
    </xf>
    <xf numFmtId="0" fontId="18" fillId="0" borderId="4" xfId="0" applyFont="1" applyFill="1" applyBorder="1" applyAlignment="1">
      <alignment vertical="center"/>
    </xf>
    <xf numFmtId="0" fontId="14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0" fontId="4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vertical="center"/>
    </xf>
    <xf numFmtId="0" fontId="4" fillId="0" borderId="4" xfId="0" quotePrefix="1" applyFont="1" applyFill="1" applyBorder="1" applyAlignment="1">
      <alignment vertical="center"/>
    </xf>
    <xf numFmtId="0" fontId="1" fillId="0" borderId="4" xfId="0" applyFont="1" applyFill="1" applyBorder="1" applyAlignment="1">
      <alignment horizontal="left" vertical="center"/>
    </xf>
    <xf numFmtId="0" fontId="0" fillId="3" borderId="0" xfId="0" applyFill="1" applyAlignment="1">
      <alignment horizontal="center" vertical="center" wrapText="1" shrinkToFit="1"/>
    </xf>
    <xf numFmtId="0" fontId="11" fillId="3" borderId="4" xfId="0" applyFont="1" applyFill="1" applyBorder="1" applyAlignment="1">
      <alignment horizontal="center" vertical="center" wrapText="1" shrinkToFit="1"/>
    </xf>
    <xf numFmtId="0" fontId="5" fillId="3" borderId="1" xfId="0" applyFont="1" applyFill="1" applyBorder="1" applyAlignment="1">
      <alignment horizontal="center" vertical="center" wrapText="1" shrinkToFit="1"/>
    </xf>
    <xf numFmtId="0" fontId="19" fillId="0" borderId="0" xfId="0" applyFont="1" applyFill="1" applyAlignment="1">
      <alignment vertical="center" wrapText="1" shrinkToFit="1"/>
    </xf>
    <xf numFmtId="0" fontId="13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 wrapText="1" shrinkToFit="1"/>
    </xf>
    <xf numFmtId="0" fontId="13" fillId="0" borderId="3" xfId="0" applyFont="1" applyFill="1" applyBorder="1" applyAlignment="1">
      <alignment horizontal="right" vertical="center"/>
    </xf>
    <xf numFmtId="3" fontId="22" fillId="0" borderId="2" xfId="0" applyNumberFormat="1" applyFont="1" applyFill="1" applyBorder="1" applyAlignment="1">
      <alignment vertical="center"/>
    </xf>
    <xf numFmtId="3" fontId="22" fillId="3" borderId="1" xfId="0" applyNumberFormat="1" applyFont="1" applyFill="1" applyBorder="1" applyAlignment="1">
      <alignment horizontal="center" vertical="center" wrapText="1" shrinkToFit="1"/>
    </xf>
    <xf numFmtId="3" fontId="22" fillId="0" borderId="0" xfId="0" applyNumberFormat="1" applyFont="1" applyFill="1" applyAlignment="1">
      <alignment vertical="center" wrapText="1" shrinkToFit="1"/>
    </xf>
    <xf numFmtId="0" fontId="21" fillId="0" borderId="2" xfId="0" applyFont="1" applyFill="1" applyBorder="1" applyAlignment="1">
      <alignment vertical="center"/>
    </xf>
    <xf numFmtId="0" fontId="21" fillId="3" borderId="1" xfId="0" applyFont="1" applyFill="1" applyBorder="1" applyAlignment="1">
      <alignment horizontal="center" vertical="center" wrapText="1" shrinkToFit="1"/>
    </xf>
    <xf numFmtId="0" fontId="21" fillId="0" borderId="0" xfId="0" applyFont="1" applyFill="1" applyAlignment="1">
      <alignment vertical="center" wrapText="1" shrinkToFit="1"/>
    </xf>
    <xf numFmtId="3" fontId="20" fillId="0" borderId="3" xfId="0" applyNumberFormat="1" applyFont="1" applyFill="1" applyBorder="1" applyAlignment="1">
      <alignment horizontal="right" vertical="center"/>
    </xf>
    <xf numFmtId="0" fontId="0" fillId="2" borderId="0" xfId="0" applyFill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11" fillId="2" borderId="4" xfId="0" applyFont="1" applyFill="1" applyBorder="1" applyAlignment="1">
      <alignment horizontal="center" vertical="center" wrapText="1" shrinkToFit="1"/>
    </xf>
    <xf numFmtId="0" fontId="12" fillId="2" borderId="1" xfId="0" applyFont="1" applyFill="1" applyBorder="1" applyAlignment="1">
      <alignment horizontal="center" vertical="center" wrapText="1" shrinkToFit="1"/>
    </xf>
    <xf numFmtId="0" fontId="13" fillId="2" borderId="1" xfId="0" applyFont="1" applyFill="1" applyBorder="1" applyAlignment="1">
      <alignment horizontal="center" vertical="center" wrapText="1" shrinkToFit="1"/>
    </xf>
    <xf numFmtId="0" fontId="12" fillId="2" borderId="4" xfId="0" applyFont="1" applyFill="1" applyBorder="1" applyAlignment="1">
      <alignment horizontal="center" vertical="center" wrapText="1" shrinkToFit="1"/>
    </xf>
    <xf numFmtId="0" fontId="21" fillId="2" borderId="1" xfId="0" applyFont="1" applyFill="1" applyBorder="1" applyAlignment="1">
      <alignment horizontal="center" vertical="center" wrapText="1" shrinkToFit="1"/>
    </xf>
    <xf numFmtId="3" fontId="22" fillId="2" borderId="1" xfId="0" applyNumberFormat="1" applyFont="1" applyFill="1" applyBorder="1" applyAlignment="1">
      <alignment horizontal="center" vertical="center" wrapText="1" shrinkToFit="1"/>
    </xf>
    <xf numFmtId="0" fontId="11" fillId="2" borderId="0" xfId="0" applyFont="1" applyFill="1" applyAlignment="1">
      <alignment horizontal="center" vertical="center" wrapText="1" shrinkToFit="1"/>
    </xf>
    <xf numFmtId="3" fontId="12" fillId="2" borderId="1" xfId="0" applyNumberFormat="1" applyFont="1" applyFill="1" applyBorder="1" applyAlignment="1">
      <alignment horizontal="center" vertical="center" wrapText="1" shrinkToFit="1"/>
    </xf>
    <xf numFmtId="3" fontId="4" fillId="2" borderId="1" xfId="0" applyNumberFormat="1" applyFont="1" applyFill="1" applyBorder="1" applyAlignment="1">
      <alignment horizontal="center" vertical="center" wrapText="1" shrinkToFit="1"/>
    </xf>
    <xf numFmtId="3" fontId="13" fillId="2" borderId="1" xfId="0" applyNumberFormat="1" applyFont="1" applyFill="1" applyBorder="1" applyAlignment="1">
      <alignment horizontal="center" vertical="center" wrapText="1" shrinkToFit="1"/>
    </xf>
    <xf numFmtId="3" fontId="1" fillId="2" borderId="1" xfId="0" applyNumberFormat="1" applyFont="1" applyFill="1" applyBorder="1" applyAlignment="1">
      <alignment horizontal="center" vertical="center" wrapText="1" shrinkToFit="1"/>
    </xf>
    <xf numFmtId="3" fontId="12" fillId="2" borderId="4" xfId="0" applyNumberFormat="1" applyFont="1" applyFill="1" applyBorder="1" applyAlignment="1">
      <alignment horizontal="center" vertical="center" wrapText="1" shrinkToFit="1"/>
    </xf>
    <xf numFmtId="3" fontId="4" fillId="2" borderId="4" xfId="0" applyNumberFormat="1" applyFont="1" applyFill="1" applyBorder="1" applyAlignment="1">
      <alignment horizontal="center" vertical="center" wrapText="1" shrinkToFit="1"/>
    </xf>
    <xf numFmtId="0" fontId="23" fillId="0" borderId="0" xfId="0" applyFont="1" applyFill="1" applyAlignment="1">
      <alignment horizontal="center" vertical="center" wrapText="1" shrinkToFit="1"/>
    </xf>
    <xf numFmtId="0" fontId="24" fillId="0" borderId="0" xfId="0" applyFont="1" applyFill="1" applyAlignment="1">
      <alignment horizontal="center" vertical="center" wrapText="1" shrinkToFit="1"/>
    </xf>
    <xf numFmtId="0" fontId="24" fillId="0" borderId="1" xfId="0" applyFont="1" applyFill="1" applyBorder="1" applyAlignment="1">
      <alignment horizontal="center" vertical="center" wrapText="1" shrinkToFit="1"/>
    </xf>
    <xf numFmtId="0" fontId="24" fillId="0" borderId="4" xfId="0" applyFont="1" applyFill="1" applyBorder="1" applyAlignment="1">
      <alignment horizontal="center" vertical="center" wrapText="1" shrinkToFit="1"/>
    </xf>
    <xf numFmtId="3" fontId="24" fillId="0" borderId="1" xfId="0" applyNumberFormat="1" applyFont="1" applyFill="1" applyBorder="1" applyAlignment="1">
      <alignment horizontal="center" vertical="center" wrapText="1" shrinkToFit="1"/>
    </xf>
    <xf numFmtId="0" fontId="24" fillId="0" borderId="4" xfId="0" applyNumberFormat="1" applyFont="1" applyFill="1" applyBorder="1" applyAlignment="1">
      <alignment horizontal="center" vertical="center" wrapText="1" shrinkToFit="1"/>
    </xf>
    <xf numFmtId="0" fontId="23" fillId="0" borderId="4" xfId="0" applyFont="1" applyFill="1" applyBorder="1" applyAlignment="1"/>
    <xf numFmtId="3" fontId="24" fillId="0" borderId="4" xfId="0" applyNumberFormat="1" applyFont="1" applyFill="1" applyBorder="1" applyAlignment="1">
      <alignment horizontal="center" vertical="center" wrapText="1" shrinkToFit="1"/>
    </xf>
    <xf numFmtId="0" fontId="24" fillId="0" borderId="4" xfId="0" applyFont="1" applyFill="1" applyBorder="1" applyAlignment="1">
      <alignment vertical="center"/>
    </xf>
    <xf numFmtId="3" fontId="23" fillId="0" borderId="1" xfId="0" applyNumberFormat="1" applyFont="1" applyFill="1" applyBorder="1" applyAlignment="1">
      <alignment horizontal="center" vertical="center" wrapText="1" shrinkToFit="1"/>
    </xf>
    <xf numFmtId="0" fontId="0" fillId="4" borderId="0" xfId="0" applyFill="1" applyAlignment="1">
      <alignment horizontal="center" vertical="center" wrapText="1" shrinkToFit="1"/>
    </xf>
    <xf numFmtId="0" fontId="11" fillId="4" borderId="0" xfId="0" applyFont="1" applyFill="1" applyAlignment="1">
      <alignment horizontal="center" vertical="center" wrapText="1" shrinkToFit="1"/>
    </xf>
    <xf numFmtId="0" fontId="5" fillId="4" borderId="1" xfId="0" applyFont="1" applyFill="1" applyBorder="1" applyAlignment="1">
      <alignment horizontal="center" vertical="center" wrapText="1" shrinkToFit="1"/>
    </xf>
    <xf numFmtId="0" fontId="11" fillId="4" borderId="4" xfId="0" applyFont="1" applyFill="1" applyBorder="1" applyAlignment="1">
      <alignment horizontal="center" vertical="center" wrapText="1" shrinkToFit="1"/>
    </xf>
    <xf numFmtId="3" fontId="4" fillId="4" borderId="1" xfId="0" applyNumberFormat="1" applyFont="1" applyFill="1" applyBorder="1" applyAlignment="1">
      <alignment horizontal="center" vertical="center" wrapText="1" shrinkToFit="1"/>
    </xf>
    <xf numFmtId="3" fontId="1" fillId="4" borderId="1" xfId="0" applyNumberFormat="1" applyFont="1" applyFill="1" applyBorder="1" applyAlignment="1">
      <alignment horizontal="center" vertical="center" wrapText="1" shrinkToFit="1"/>
    </xf>
    <xf numFmtId="3" fontId="4" fillId="4" borderId="4" xfId="0" applyNumberFormat="1" applyFont="1" applyFill="1" applyBorder="1" applyAlignment="1">
      <alignment horizontal="center" vertical="center" wrapText="1" shrinkToFit="1"/>
    </xf>
    <xf numFmtId="0" fontId="21" fillId="4" borderId="1" xfId="0" applyFont="1" applyFill="1" applyBorder="1" applyAlignment="1">
      <alignment horizontal="center" vertical="center" wrapText="1" shrinkToFit="1"/>
    </xf>
    <xf numFmtId="3" fontId="22" fillId="4" borderId="1" xfId="0" applyNumberFormat="1" applyFont="1" applyFill="1" applyBorder="1" applyAlignment="1">
      <alignment horizontal="center" vertical="center" wrapText="1" shrinkToFit="1"/>
    </xf>
    <xf numFmtId="0" fontId="11" fillId="3" borderId="0" xfId="0" applyFont="1" applyFill="1" applyAlignment="1">
      <alignment horizontal="center" vertical="center" wrapText="1" shrinkToFit="1"/>
    </xf>
    <xf numFmtId="0" fontId="11" fillId="3" borderId="3" xfId="0" applyFont="1" applyFill="1" applyBorder="1" applyAlignment="1">
      <alignment horizontal="center" vertical="center" wrapText="1" shrinkToFit="1"/>
    </xf>
    <xf numFmtId="3" fontId="4" fillId="3" borderId="1" xfId="0" applyNumberFormat="1" applyFont="1" applyFill="1" applyBorder="1" applyAlignment="1">
      <alignment horizontal="center" vertical="center" wrapText="1" shrinkToFit="1"/>
    </xf>
    <xf numFmtId="3" fontId="1" fillId="3" borderId="1" xfId="0" applyNumberFormat="1" applyFont="1" applyFill="1" applyBorder="1" applyAlignment="1">
      <alignment horizontal="center" vertical="center" wrapText="1" shrinkToFit="1"/>
    </xf>
    <xf numFmtId="3" fontId="4" fillId="3" borderId="4" xfId="0" applyNumberFormat="1" applyFont="1" applyFill="1" applyBorder="1" applyAlignment="1">
      <alignment horizontal="center" vertical="center" wrapText="1" shrinkToFit="1"/>
    </xf>
    <xf numFmtId="3" fontId="4" fillId="3" borderId="3" xfId="0" applyNumberFormat="1" applyFont="1" applyFill="1" applyBorder="1" applyAlignment="1">
      <alignment horizontal="center" vertical="center" wrapText="1" shrinkToFit="1"/>
    </xf>
    <xf numFmtId="3" fontId="25" fillId="0" borderId="1" xfId="0" applyNumberFormat="1" applyFont="1" applyFill="1" applyBorder="1" applyAlignment="1">
      <alignment horizontal="center" vertical="center" wrapText="1" shrinkToFit="1"/>
    </xf>
    <xf numFmtId="0" fontId="11" fillId="2" borderId="4" xfId="0" applyFont="1" applyFill="1" applyBorder="1" applyAlignment="1">
      <alignment horizontal="center" vertical="center" shrinkToFit="1"/>
    </xf>
    <xf numFmtId="0" fontId="11" fillId="3" borderId="4" xfId="0" applyFont="1" applyFill="1" applyBorder="1" applyAlignment="1">
      <alignment horizontal="center" vertical="center" shrinkToFit="1"/>
    </xf>
    <xf numFmtId="0" fontId="24" fillId="0" borderId="4" xfId="0" applyFont="1" applyFill="1" applyBorder="1" applyAlignment="1">
      <alignment horizontal="center" vertical="center" shrinkToFit="1"/>
    </xf>
    <xf numFmtId="0" fontId="11" fillId="4" borderId="4" xfId="0" applyFont="1" applyFill="1" applyBorder="1" applyAlignment="1">
      <alignment horizontal="center" vertical="center" shrinkToFit="1"/>
    </xf>
    <xf numFmtId="0" fontId="11" fillId="3" borderId="3" xfId="0" applyFont="1" applyFill="1" applyBorder="1" applyAlignment="1">
      <alignment horizontal="center" vertical="center" shrinkToFit="1"/>
    </xf>
    <xf numFmtId="0" fontId="0" fillId="0" borderId="0" xfId="0" applyFill="1" applyAlignment="1">
      <alignment vertical="center" shrinkToFit="1"/>
    </xf>
    <xf numFmtId="0" fontId="23" fillId="0" borderId="4" xfId="0" applyFont="1" applyFill="1" applyBorder="1" applyAlignment="1">
      <alignment vertical="center"/>
    </xf>
    <xf numFmtId="0" fontId="0" fillId="5" borderId="0" xfId="0" applyFill="1" applyAlignment="1">
      <alignment horizontal="center" vertical="center" wrapText="1" shrinkToFit="1"/>
    </xf>
    <xf numFmtId="0" fontId="5" fillId="5" borderId="1" xfId="0" applyFont="1" applyFill="1" applyBorder="1" applyAlignment="1">
      <alignment horizontal="center" vertical="center" wrapText="1" shrinkToFit="1"/>
    </xf>
    <xf numFmtId="0" fontId="11" fillId="5" borderId="4" xfId="0" applyFont="1" applyFill="1" applyBorder="1" applyAlignment="1">
      <alignment horizontal="center" vertical="center" wrapText="1" shrinkToFit="1"/>
    </xf>
    <xf numFmtId="0" fontId="11" fillId="5" borderId="4" xfId="0" applyFont="1" applyFill="1" applyBorder="1" applyAlignment="1">
      <alignment horizontal="center" vertical="center" shrinkToFit="1"/>
    </xf>
    <xf numFmtId="3" fontId="12" fillId="5" borderId="1" xfId="0" applyNumberFormat="1" applyFont="1" applyFill="1" applyBorder="1" applyAlignment="1">
      <alignment horizontal="center" vertical="center" wrapText="1" shrinkToFit="1"/>
    </xf>
    <xf numFmtId="3" fontId="13" fillId="5" borderId="1" xfId="0" applyNumberFormat="1" applyFont="1" applyFill="1" applyBorder="1" applyAlignment="1">
      <alignment horizontal="center" vertical="center" wrapText="1" shrinkToFit="1"/>
    </xf>
    <xf numFmtId="3" fontId="12" fillId="5" borderId="4" xfId="0" applyNumberFormat="1" applyFont="1" applyFill="1" applyBorder="1" applyAlignment="1">
      <alignment horizontal="center" vertical="center" wrapText="1" shrinkToFit="1"/>
    </xf>
    <xf numFmtId="0" fontId="0" fillId="5" borderId="4" xfId="0" applyFill="1" applyBorder="1" applyAlignment="1"/>
    <xf numFmtId="0" fontId="16" fillId="5" borderId="4" xfId="0" applyFont="1" applyFill="1" applyBorder="1" applyAlignment="1">
      <alignment horizontal="center" vertical="center" wrapText="1" shrinkToFit="1"/>
    </xf>
    <xf numFmtId="0" fontId="12" fillId="5" borderId="1" xfId="0" applyFont="1" applyFill="1" applyBorder="1" applyAlignment="1">
      <alignment horizontal="center" vertical="center" wrapText="1" shrinkToFit="1"/>
    </xf>
    <xf numFmtId="0" fontId="13" fillId="5" borderId="1" xfId="0" applyFont="1" applyFill="1" applyBorder="1" applyAlignment="1">
      <alignment horizontal="center" vertical="center" wrapText="1" shrinkToFit="1"/>
    </xf>
    <xf numFmtId="0" fontId="1" fillId="5" borderId="4" xfId="0" applyFont="1" applyFill="1" applyBorder="1" applyAlignment="1">
      <alignment vertical="center"/>
    </xf>
    <xf numFmtId="0" fontId="13" fillId="5" borderId="4" xfId="0" applyFont="1" applyFill="1" applyBorder="1" applyAlignment="1">
      <alignment vertical="center"/>
    </xf>
    <xf numFmtId="0" fontId="3" fillId="5" borderId="4" xfId="0" applyFont="1" applyFill="1" applyBorder="1" applyAlignment="1">
      <alignment horizontal="center" vertical="center" wrapText="1" shrinkToFit="1"/>
    </xf>
    <xf numFmtId="0" fontId="4" fillId="5" borderId="1" xfId="0" applyFont="1" applyFill="1" applyBorder="1" applyAlignment="1">
      <alignment horizontal="center" vertical="center" wrapText="1" shrinkToFit="1"/>
    </xf>
    <xf numFmtId="0" fontId="1" fillId="5" borderId="1" xfId="0" applyFont="1" applyFill="1" applyBorder="1" applyAlignment="1">
      <alignment horizontal="center" vertical="center" wrapText="1" shrinkToFit="1"/>
    </xf>
    <xf numFmtId="0" fontId="12" fillId="5" borderId="4" xfId="0" applyFont="1" applyFill="1" applyBorder="1" applyAlignment="1">
      <alignment horizontal="center" vertical="center" wrapText="1" shrinkToFit="1"/>
    </xf>
    <xf numFmtId="3" fontId="4" fillId="5" borderId="1" xfId="0" applyNumberFormat="1" applyFont="1" applyFill="1" applyBorder="1" applyAlignment="1">
      <alignment horizontal="center" vertical="center" wrapText="1" shrinkToFit="1"/>
    </xf>
    <xf numFmtId="3" fontId="1" fillId="5" borderId="1" xfId="0" applyNumberFormat="1" applyFont="1" applyFill="1" applyBorder="1" applyAlignment="1">
      <alignment horizontal="center" vertical="center" wrapText="1" shrinkToFit="1"/>
    </xf>
    <xf numFmtId="0" fontId="4" fillId="5" borderId="4" xfId="0" applyFont="1" applyFill="1" applyBorder="1" applyAlignment="1">
      <alignment horizontal="center" vertical="center" wrapText="1" shrinkToFit="1"/>
    </xf>
    <xf numFmtId="0" fontId="0" fillId="5" borderId="4" xfId="0" applyFill="1" applyBorder="1" applyAlignment="1">
      <alignment vertical="center"/>
    </xf>
    <xf numFmtId="0" fontId="13" fillId="5" borderId="4" xfId="0" applyFont="1" applyFill="1" applyBorder="1" applyAlignment="1">
      <alignment horizontal="center" vertical="center" wrapText="1" shrinkToFit="1"/>
    </xf>
    <xf numFmtId="0" fontId="21" fillId="5" borderId="1" xfId="0" applyFont="1" applyFill="1" applyBorder="1" applyAlignment="1">
      <alignment horizontal="center" vertical="center" wrapText="1" shrinkToFit="1"/>
    </xf>
    <xf numFmtId="3" fontId="22" fillId="5" borderId="1" xfId="0" applyNumberFormat="1" applyFont="1" applyFill="1" applyBorder="1" applyAlignment="1">
      <alignment horizontal="center" vertical="center" wrapText="1" shrinkToFit="1"/>
    </xf>
    <xf numFmtId="0" fontId="0" fillId="6" borderId="0" xfId="0" applyFill="1" applyAlignment="1">
      <alignment horizontal="center" vertical="center" wrapText="1" shrinkToFit="1"/>
    </xf>
    <xf numFmtId="0" fontId="5" fillId="6" borderId="1" xfId="0" applyFont="1" applyFill="1" applyBorder="1" applyAlignment="1">
      <alignment horizontal="center" vertical="center" wrapText="1" shrinkToFit="1"/>
    </xf>
    <xf numFmtId="0" fontId="11" fillId="6" borderId="4" xfId="0" applyFont="1" applyFill="1" applyBorder="1" applyAlignment="1">
      <alignment horizontal="center" vertical="center" wrapText="1" shrinkToFit="1"/>
    </xf>
    <xf numFmtId="0" fontId="11" fillId="6" borderId="4" xfId="0" applyFont="1" applyFill="1" applyBorder="1" applyAlignment="1">
      <alignment horizontal="center" vertical="center" shrinkToFit="1"/>
    </xf>
    <xf numFmtId="3" fontId="12" fillId="6" borderId="1" xfId="0" applyNumberFormat="1" applyFont="1" applyFill="1" applyBorder="1" applyAlignment="1">
      <alignment horizontal="center" vertical="center" wrapText="1" shrinkToFit="1"/>
    </xf>
    <xf numFmtId="3" fontId="13" fillId="6" borderId="1" xfId="0" applyNumberFormat="1" applyFont="1" applyFill="1" applyBorder="1" applyAlignment="1">
      <alignment horizontal="center" vertical="center" wrapText="1" shrinkToFit="1"/>
    </xf>
    <xf numFmtId="0" fontId="12" fillId="6" borderId="4" xfId="0" applyNumberFormat="1" applyFont="1" applyFill="1" applyBorder="1" applyAlignment="1">
      <alignment horizontal="center" vertical="center" wrapText="1" shrinkToFit="1"/>
    </xf>
    <xf numFmtId="3" fontId="12" fillId="6" borderId="4" xfId="0" applyNumberFormat="1" applyFont="1" applyFill="1" applyBorder="1" applyAlignment="1">
      <alignment horizontal="center" vertical="center" wrapText="1" shrinkToFit="1"/>
    </xf>
    <xf numFmtId="0" fontId="0" fillId="6" borderId="4" xfId="0" applyFill="1" applyBorder="1" applyAlignment="1"/>
    <xf numFmtId="0" fontId="16" fillId="6" borderId="4" xfId="0" applyFont="1" applyFill="1" applyBorder="1" applyAlignment="1">
      <alignment horizontal="center" vertical="center" wrapText="1" shrinkToFit="1"/>
    </xf>
    <xf numFmtId="0" fontId="13" fillId="6" borderId="1" xfId="0" applyFont="1" applyFill="1" applyBorder="1" applyAlignment="1">
      <alignment horizontal="center" vertical="center" wrapText="1" shrinkToFit="1"/>
    </xf>
    <xf numFmtId="0" fontId="1" fillId="6" borderId="4" xfId="0" applyFont="1" applyFill="1" applyBorder="1" applyAlignment="1">
      <alignment vertical="center"/>
    </xf>
    <xf numFmtId="0" fontId="13" fillId="6" borderId="4" xfId="0" applyFont="1" applyFill="1" applyBorder="1" applyAlignment="1">
      <alignment vertical="center"/>
    </xf>
    <xf numFmtId="0" fontId="3" fillId="6" borderId="4" xfId="0" applyFont="1" applyFill="1" applyBorder="1" applyAlignment="1">
      <alignment horizontal="center" vertical="center" wrapText="1" shrinkToFit="1"/>
    </xf>
    <xf numFmtId="0" fontId="4" fillId="6" borderId="1" xfId="0" applyFont="1" applyFill="1" applyBorder="1" applyAlignment="1">
      <alignment horizontal="center" vertical="center" wrapText="1" shrinkToFit="1"/>
    </xf>
    <xf numFmtId="0" fontId="1" fillId="6" borderId="1" xfId="0" applyFont="1" applyFill="1" applyBorder="1" applyAlignment="1">
      <alignment horizontal="center" vertical="center" wrapText="1" shrinkToFit="1"/>
    </xf>
    <xf numFmtId="0" fontId="12" fillId="6" borderId="4" xfId="0" applyFont="1" applyFill="1" applyBorder="1" applyAlignment="1">
      <alignment horizontal="center" vertical="center" wrapText="1" shrinkToFit="1"/>
    </xf>
    <xf numFmtId="0" fontId="12" fillId="6" borderId="1" xfId="0" applyFont="1" applyFill="1" applyBorder="1" applyAlignment="1">
      <alignment horizontal="center" vertical="center" wrapText="1" shrinkToFit="1"/>
    </xf>
    <xf numFmtId="3" fontId="4" fillId="6" borderId="1" xfId="0" applyNumberFormat="1" applyFont="1" applyFill="1" applyBorder="1" applyAlignment="1">
      <alignment horizontal="center" vertical="center" wrapText="1" shrinkToFit="1"/>
    </xf>
    <xf numFmtId="3" fontId="1" fillId="6" borderId="1" xfId="0" applyNumberFormat="1" applyFont="1" applyFill="1" applyBorder="1" applyAlignment="1">
      <alignment horizontal="center" vertical="center" wrapText="1" shrinkToFit="1"/>
    </xf>
    <xf numFmtId="0" fontId="0" fillId="6" borderId="4" xfId="0" applyFill="1" applyBorder="1" applyAlignment="1">
      <alignment vertical="center"/>
    </xf>
    <xf numFmtId="0" fontId="13" fillId="6" borderId="4" xfId="0" applyFont="1" applyFill="1" applyBorder="1" applyAlignment="1">
      <alignment horizontal="center" vertical="center" wrapText="1" shrinkToFit="1"/>
    </xf>
    <xf numFmtId="0" fontId="4" fillId="6" borderId="4" xfId="0" applyFont="1" applyFill="1" applyBorder="1" applyAlignment="1">
      <alignment horizontal="center" vertical="center" wrapText="1" shrinkToFit="1"/>
    </xf>
    <xf numFmtId="0" fontId="21" fillId="6" borderId="1" xfId="0" applyFont="1" applyFill="1" applyBorder="1" applyAlignment="1">
      <alignment horizontal="center" vertical="center" wrapText="1" shrinkToFit="1"/>
    </xf>
    <xf numFmtId="3" fontId="22" fillId="6" borderId="1" xfId="0" applyNumberFormat="1" applyFont="1" applyFill="1" applyBorder="1" applyAlignment="1">
      <alignment horizontal="center" vertical="center" wrapText="1" shrinkToFit="1"/>
    </xf>
    <xf numFmtId="0" fontId="0" fillId="7" borderId="0" xfId="0" applyFill="1" applyAlignment="1">
      <alignment horizontal="center" vertical="center" wrapText="1" shrinkToFit="1"/>
    </xf>
    <xf numFmtId="0" fontId="1" fillId="7" borderId="0" xfId="0" applyFont="1" applyFill="1" applyBorder="1" applyAlignment="1">
      <alignment horizontal="left" vertical="center" wrapText="1" shrinkToFit="1"/>
    </xf>
    <xf numFmtId="0" fontId="5" fillId="7" borderId="1" xfId="0" applyFont="1" applyFill="1" applyBorder="1" applyAlignment="1">
      <alignment horizontal="center" vertical="center" wrapText="1" shrinkToFit="1"/>
    </xf>
    <xf numFmtId="0" fontId="11" fillId="7" borderId="4" xfId="0" applyFont="1" applyFill="1" applyBorder="1" applyAlignment="1">
      <alignment horizontal="center" vertical="center" wrapText="1" shrinkToFit="1"/>
    </xf>
    <xf numFmtId="0" fontId="11" fillId="7" borderId="4" xfId="0" applyFont="1" applyFill="1" applyBorder="1" applyAlignment="1">
      <alignment horizontal="center" vertical="center" shrinkToFit="1"/>
    </xf>
    <xf numFmtId="3" fontId="12" fillId="7" borderId="1" xfId="0" applyNumberFormat="1" applyFont="1" applyFill="1" applyBorder="1" applyAlignment="1">
      <alignment horizontal="center" vertical="center" wrapText="1" shrinkToFit="1"/>
    </xf>
    <xf numFmtId="3" fontId="13" fillId="7" borderId="1" xfId="0" applyNumberFormat="1" applyFont="1" applyFill="1" applyBorder="1" applyAlignment="1">
      <alignment horizontal="center" vertical="center" wrapText="1" shrinkToFit="1"/>
    </xf>
    <xf numFmtId="3" fontId="12" fillId="7" borderId="4" xfId="0" applyNumberFormat="1" applyFont="1" applyFill="1" applyBorder="1" applyAlignment="1">
      <alignment horizontal="center" vertical="center" wrapText="1" shrinkToFit="1"/>
    </xf>
    <xf numFmtId="0" fontId="0" fillId="7" borderId="4" xfId="0" applyFill="1" applyBorder="1" applyAlignment="1"/>
    <xf numFmtId="0" fontId="16" fillId="7" borderId="4" xfId="0" applyFont="1" applyFill="1" applyBorder="1" applyAlignment="1">
      <alignment horizontal="center" vertical="center" wrapText="1" shrinkToFit="1"/>
    </xf>
    <xf numFmtId="0" fontId="12" fillId="7" borderId="1" xfId="0" applyFont="1" applyFill="1" applyBorder="1" applyAlignment="1">
      <alignment horizontal="center" vertical="center" wrapText="1" shrinkToFit="1"/>
    </xf>
    <xf numFmtId="0" fontId="13" fillId="7" borderId="1" xfId="0" applyFont="1" applyFill="1" applyBorder="1" applyAlignment="1">
      <alignment horizontal="center" vertical="center" wrapText="1" shrinkToFit="1"/>
    </xf>
    <xf numFmtId="0" fontId="1" fillId="7" borderId="4" xfId="0" applyFont="1" applyFill="1" applyBorder="1" applyAlignment="1">
      <alignment vertical="center"/>
    </xf>
    <xf numFmtId="0" fontId="13" fillId="7" borderId="4" xfId="0" applyFont="1" applyFill="1" applyBorder="1" applyAlignment="1">
      <alignment vertical="center"/>
    </xf>
    <xf numFmtId="0" fontId="3" fillId="7" borderId="4" xfId="0" applyFont="1" applyFill="1" applyBorder="1" applyAlignment="1">
      <alignment horizontal="center" vertical="center" wrapText="1" shrinkToFit="1"/>
    </xf>
    <xf numFmtId="0" fontId="4" fillId="7" borderId="1" xfId="0" applyFont="1" applyFill="1" applyBorder="1" applyAlignment="1">
      <alignment horizontal="center" vertical="center" wrapText="1" shrinkToFit="1"/>
    </xf>
    <xf numFmtId="0" fontId="1" fillId="7" borderId="1" xfId="0" applyFont="1" applyFill="1" applyBorder="1" applyAlignment="1">
      <alignment horizontal="center" vertical="center" wrapText="1" shrinkToFit="1"/>
    </xf>
    <xf numFmtId="0" fontId="12" fillId="7" borderId="4" xfId="0" applyFont="1" applyFill="1" applyBorder="1" applyAlignment="1">
      <alignment horizontal="center" vertical="center" wrapText="1" shrinkToFit="1"/>
    </xf>
    <xf numFmtId="3" fontId="4" fillId="7" borderId="1" xfId="0" applyNumberFormat="1" applyFont="1" applyFill="1" applyBorder="1" applyAlignment="1">
      <alignment horizontal="center" vertical="center" wrapText="1" shrinkToFit="1"/>
    </xf>
    <xf numFmtId="3" fontId="1" fillId="7" borderId="1" xfId="0" applyNumberFormat="1" applyFont="1" applyFill="1" applyBorder="1" applyAlignment="1">
      <alignment horizontal="center" vertical="center" wrapText="1" shrinkToFit="1"/>
    </xf>
    <xf numFmtId="0" fontId="4" fillId="7" borderId="4" xfId="0" applyFont="1" applyFill="1" applyBorder="1" applyAlignment="1">
      <alignment horizontal="center" vertical="center" wrapText="1" shrinkToFit="1"/>
    </xf>
    <xf numFmtId="0" fontId="0" fillId="7" borderId="4" xfId="0" applyFill="1" applyBorder="1" applyAlignment="1">
      <alignment vertical="center"/>
    </xf>
    <xf numFmtId="0" fontId="13" fillId="7" borderId="4" xfId="0" applyFont="1" applyFill="1" applyBorder="1" applyAlignment="1">
      <alignment horizontal="center" vertical="center" wrapText="1" shrinkToFit="1"/>
    </xf>
    <xf numFmtId="0" fontId="21" fillId="7" borderId="1" xfId="0" applyFont="1" applyFill="1" applyBorder="1" applyAlignment="1">
      <alignment horizontal="center" vertical="center" wrapText="1" shrinkToFit="1"/>
    </xf>
    <xf numFmtId="3" fontId="22" fillId="7" borderId="1" xfId="0" applyNumberFormat="1" applyFont="1" applyFill="1" applyBorder="1" applyAlignment="1">
      <alignment horizontal="center" vertical="center" wrapText="1" shrinkToFit="1"/>
    </xf>
    <xf numFmtId="0" fontId="28" fillId="0" borderId="0" xfId="0" applyFont="1" applyFill="1" applyAlignment="1">
      <alignment vertical="center" wrapText="1" shrinkToFit="1"/>
    </xf>
    <xf numFmtId="0" fontId="28" fillId="0" borderId="0" xfId="0" applyFont="1" applyFill="1" applyAlignment="1">
      <alignment vertical="center"/>
    </xf>
    <xf numFmtId="3" fontId="28" fillId="0" borderId="0" xfId="0" applyNumberFormat="1" applyFont="1" applyFill="1" applyAlignment="1">
      <alignment horizontal="center" vertical="center" wrapText="1" shrinkToFit="1"/>
    </xf>
    <xf numFmtId="3" fontId="29" fillId="0" borderId="0" xfId="0" applyNumberFormat="1" applyFont="1" applyFill="1" applyAlignment="1">
      <alignment horizontal="center" vertical="center" wrapText="1" shrinkToFit="1"/>
    </xf>
    <xf numFmtId="3" fontId="27" fillId="0" borderId="1" xfId="0" applyNumberFormat="1" applyFont="1" applyFill="1" applyBorder="1" applyAlignment="1">
      <alignment horizontal="center" vertical="center" wrapText="1" shrinkToFit="1"/>
    </xf>
    <xf numFmtId="3" fontId="29" fillId="0" borderId="1" xfId="0" applyNumberFormat="1" applyFont="1" applyFill="1" applyBorder="1" applyAlignment="1">
      <alignment horizontal="center" vertical="center" wrapText="1" shrinkToFit="1"/>
    </xf>
    <xf numFmtId="0" fontId="27" fillId="0" borderId="2" xfId="0" applyFont="1" applyFill="1" applyBorder="1" applyAlignment="1">
      <alignment vertical="center"/>
    </xf>
    <xf numFmtId="0" fontId="27" fillId="0" borderId="4" xfId="0" applyFont="1" applyFill="1" applyBorder="1" applyAlignment="1">
      <alignment vertical="center"/>
    </xf>
    <xf numFmtId="3" fontId="28" fillId="0" borderId="4" xfId="0" applyNumberFormat="1" applyFont="1" applyFill="1" applyBorder="1" applyAlignment="1">
      <alignment horizontal="center" vertical="center" wrapText="1" shrinkToFit="1"/>
    </xf>
    <xf numFmtId="3" fontId="29" fillId="0" borderId="4" xfId="0" applyNumberFormat="1" applyFont="1" applyFill="1" applyBorder="1" applyAlignment="1">
      <alignment horizontal="center" vertical="center" wrapText="1" shrinkToFit="1"/>
    </xf>
    <xf numFmtId="3" fontId="28" fillId="0" borderId="3" xfId="0" applyNumberFormat="1" applyFont="1" applyFill="1" applyBorder="1" applyAlignment="1">
      <alignment horizontal="center" vertical="center" wrapText="1" shrinkToFit="1"/>
    </xf>
    <xf numFmtId="0" fontId="31" fillId="0" borderId="4" xfId="0" applyFont="1" applyFill="1" applyBorder="1" applyAlignment="1">
      <alignment vertical="center"/>
    </xf>
    <xf numFmtId="0" fontId="28" fillId="0" borderId="2" xfId="0" applyFont="1" applyFill="1" applyBorder="1" applyAlignment="1">
      <alignment horizontal="left" vertical="center"/>
    </xf>
    <xf numFmtId="3" fontId="28" fillId="0" borderId="4" xfId="0" applyNumberFormat="1" applyFont="1" applyFill="1" applyBorder="1" applyAlignment="1">
      <alignment horizontal="center" vertical="center" shrinkToFit="1"/>
    </xf>
    <xf numFmtId="3" fontId="29" fillId="0" borderId="4" xfId="0" applyNumberFormat="1" applyFont="1" applyFill="1" applyBorder="1" applyAlignment="1">
      <alignment horizontal="center" vertical="center" shrinkToFit="1"/>
    </xf>
    <xf numFmtId="3" fontId="28" fillId="0" borderId="3" xfId="0" applyNumberFormat="1" applyFont="1" applyFill="1" applyBorder="1" applyAlignment="1">
      <alignment horizontal="center" vertical="center" shrinkToFit="1"/>
    </xf>
    <xf numFmtId="0" fontId="28" fillId="0" borderId="0" xfId="0" applyFont="1" applyFill="1" applyAlignment="1">
      <alignment vertical="center" shrinkToFit="1"/>
    </xf>
    <xf numFmtId="0" fontId="28" fillId="0" borderId="2" xfId="0" applyFont="1" applyFill="1" applyBorder="1" applyAlignment="1">
      <alignment vertical="center"/>
    </xf>
    <xf numFmtId="0" fontId="28" fillId="0" borderId="4" xfId="0" applyFont="1" applyFill="1" applyBorder="1" applyAlignment="1">
      <alignment vertical="center"/>
    </xf>
    <xf numFmtId="3" fontId="28" fillId="0" borderId="1" xfId="0" applyNumberFormat="1" applyFont="1" applyFill="1" applyBorder="1" applyAlignment="1">
      <alignment horizontal="center" vertical="center" wrapText="1" shrinkToFit="1"/>
    </xf>
    <xf numFmtId="3" fontId="32" fillId="0" borderId="1" xfId="0" applyNumberFormat="1" applyFont="1" applyFill="1" applyBorder="1" applyAlignment="1">
      <alignment horizontal="center" vertical="center" wrapText="1" shrinkToFit="1"/>
    </xf>
    <xf numFmtId="0" fontId="30" fillId="0" borderId="2" xfId="0" applyFont="1" applyFill="1" applyBorder="1" applyAlignment="1">
      <alignment vertical="center"/>
    </xf>
    <xf numFmtId="0" fontId="30" fillId="0" borderId="4" xfId="0" applyFont="1" applyFill="1" applyBorder="1" applyAlignment="1">
      <alignment horizontal="right" vertical="center"/>
    </xf>
    <xf numFmtId="3" fontId="30" fillId="0" borderId="1" xfId="0" applyNumberFormat="1" applyFont="1" applyFill="1" applyBorder="1" applyAlignment="1">
      <alignment horizontal="center" vertical="center" wrapText="1" shrinkToFit="1"/>
    </xf>
    <xf numFmtId="3" fontId="33" fillId="0" borderId="1" xfId="0" applyNumberFormat="1" applyFont="1" applyFill="1" applyBorder="1" applyAlignment="1">
      <alignment horizontal="center" vertical="center" wrapText="1" shrinkToFit="1"/>
    </xf>
    <xf numFmtId="0" fontId="30" fillId="0" borderId="0" xfId="0" applyFont="1" applyFill="1" applyAlignment="1">
      <alignment vertical="center" wrapText="1" shrinkToFit="1"/>
    </xf>
    <xf numFmtId="3" fontId="32" fillId="0" borderId="4" xfId="0" applyNumberFormat="1" applyFont="1" applyFill="1" applyBorder="1" applyAlignment="1">
      <alignment horizontal="center" vertical="center" wrapText="1" shrinkToFit="1"/>
    </xf>
    <xf numFmtId="3" fontId="32" fillId="0" borderId="3" xfId="0" applyNumberFormat="1" applyFont="1" applyFill="1" applyBorder="1" applyAlignment="1">
      <alignment horizontal="center" vertical="center" wrapText="1" shrinkToFit="1"/>
    </xf>
    <xf numFmtId="0" fontId="30" fillId="0" borderId="4" xfId="0" applyFont="1" applyFill="1" applyBorder="1" applyAlignment="1">
      <alignment vertical="center"/>
    </xf>
    <xf numFmtId="3" fontId="28" fillId="0" borderId="4" xfId="0" applyNumberFormat="1" applyFont="1" applyFill="1" applyBorder="1" applyAlignment="1"/>
    <xf numFmtId="3" fontId="29" fillId="0" borderId="4" xfId="0" applyNumberFormat="1" applyFont="1" applyFill="1" applyBorder="1" applyAlignment="1"/>
    <xf numFmtId="0" fontId="32" fillId="0" borderId="4" xfId="0" applyFont="1" applyFill="1" applyBorder="1" applyAlignment="1">
      <alignment vertical="center"/>
    </xf>
    <xf numFmtId="0" fontId="27" fillId="0" borderId="4" xfId="0" applyFont="1" applyFill="1" applyBorder="1" applyAlignment="1">
      <alignment horizontal="right" vertical="center"/>
    </xf>
    <xf numFmtId="0" fontId="32" fillId="0" borderId="4" xfId="0" applyFont="1" applyFill="1" applyBorder="1" applyAlignment="1">
      <alignment horizontal="left" vertical="center"/>
    </xf>
    <xf numFmtId="0" fontId="30" fillId="0" borderId="4" xfId="0" applyFont="1" applyFill="1" applyBorder="1" applyAlignment="1">
      <alignment horizontal="left" vertical="center"/>
    </xf>
    <xf numFmtId="3" fontId="30" fillId="0" borderId="4" xfId="0" applyNumberFormat="1" applyFont="1" applyFill="1" applyBorder="1" applyAlignment="1">
      <alignment horizontal="center" vertical="center" wrapText="1" shrinkToFit="1"/>
    </xf>
    <xf numFmtId="0" fontId="28" fillId="0" borderId="4" xfId="0" applyFont="1" applyFill="1" applyBorder="1" applyAlignment="1">
      <alignment horizontal="left" vertical="center"/>
    </xf>
    <xf numFmtId="0" fontId="34" fillId="0" borderId="4" xfId="0" applyFont="1" applyFill="1" applyBorder="1" applyAlignment="1">
      <alignment horizontal="left" vertical="center"/>
    </xf>
    <xf numFmtId="0" fontId="27" fillId="0" borderId="0" xfId="0" applyFont="1" applyFill="1" applyAlignment="1">
      <alignment vertical="center" wrapText="1" shrinkToFit="1"/>
    </xf>
    <xf numFmtId="0" fontId="34" fillId="0" borderId="4" xfId="0" applyFont="1" applyFill="1" applyBorder="1" applyAlignment="1">
      <alignment vertical="center"/>
    </xf>
    <xf numFmtId="3" fontId="27" fillId="0" borderId="4" xfId="0" applyNumberFormat="1" applyFont="1" applyFill="1" applyBorder="1" applyAlignment="1">
      <alignment vertical="center"/>
    </xf>
    <xf numFmtId="0" fontId="32" fillId="0" borderId="2" xfId="0" applyFont="1" applyFill="1" applyBorder="1" applyAlignment="1">
      <alignment vertical="center"/>
    </xf>
    <xf numFmtId="0" fontId="27" fillId="0" borderId="4" xfId="0" applyFont="1" applyFill="1" applyBorder="1" applyAlignment="1">
      <alignment horizontal="left" vertical="center"/>
    </xf>
    <xf numFmtId="3" fontId="28" fillId="0" borderId="2" xfId="0" applyNumberFormat="1" applyFont="1" applyFill="1" applyBorder="1" applyAlignment="1">
      <alignment horizontal="center" vertical="center" wrapText="1" shrinkToFit="1"/>
    </xf>
    <xf numFmtId="0" fontId="32" fillId="0" borderId="0" xfId="0" applyFont="1" applyFill="1" applyAlignment="1">
      <alignment vertical="center" wrapText="1" shrinkToFit="1"/>
    </xf>
    <xf numFmtId="187" fontId="27" fillId="0" borderId="2" xfId="1" applyNumberFormat="1" applyFont="1" applyFill="1" applyBorder="1" applyAlignment="1">
      <alignment vertical="center"/>
    </xf>
    <xf numFmtId="187" fontId="27" fillId="0" borderId="4" xfId="1" applyNumberFormat="1" applyFont="1" applyFill="1" applyBorder="1" applyAlignment="1">
      <alignment vertical="center"/>
    </xf>
    <xf numFmtId="3" fontId="30" fillId="0" borderId="4" xfId="0" applyNumberFormat="1" applyFont="1" applyFill="1" applyBorder="1" applyAlignment="1">
      <alignment vertical="center"/>
    </xf>
    <xf numFmtId="3" fontId="29" fillId="0" borderId="4" xfId="0" applyNumberFormat="1" applyFont="1" applyFill="1" applyBorder="1" applyAlignment="1">
      <alignment vertical="center"/>
    </xf>
    <xf numFmtId="3" fontId="27" fillId="0" borderId="4" xfId="0" applyNumberFormat="1" applyFont="1" applyFill="1" applyBorder="1" applyAlignment="1">
      <alignment horizontal="center" vertical="center" wrapText="1" shrinkToFit="1"/>
    </xf>
    <xf numFmtId="0" fontId="32" fillId="0" borderId="4" xfId="0" quotePrefix="1" applyFont="1" applyFill="1" applyBorder="1" applyAlignment="1">
      <alignment vertical="center"/>
    </xf>
    <xf numFmtId="3" fontId="28" fillId="0" borderId="4" xfId="0" applyNumberFormat="1" applyFont="1" applyFill="1" applyBorder="1" applyAlignment="1">
      <alignment vertical="center"/>
    </xf>
    <xf numFmtId="0" fontId="30" fillId="0" borderId="2" xfId="0" applyFont="1" applyFill="1" applyBorder="1" applyAlignment="1">
      <alignment horizontal="left" vertical="center"/>
    </xf>
    <xf numFmtId="0" fontId="31" fillId="0" borderId="4" xfId="0" applyFont="1" applyFill="1" applyBorder="1" applyAlignment="1">
      <alignment horizontal="left" vertical="center"/>
    </xf>
    <xf numFmtId="0" fontId="32" fillId="0" borderId="2" xfId="0" applyFont="1" applyFill="1" applyBorder="1" applyAlignment="1">
      <alignment horizontal="center" vertical="center"/>
    </xf>
    <xf numFmtId="0" fontId="32" fillId="0" borderId="0" xfId="0" applyFont="1" applyFill="1" applyAlignment="1">
      <alignment horizontal="center" vertical="center" wrapText="1" shrinkToFit="1"/>
    </xf>
    <xf numFmtId="0" fontId="27" fillId="0" borderId="2" xfId="0" applyFont="1" applyFill="1" applyBorder="1" applyAlignment="1">
      <alignment horizontal="center" vertical="center"/>
    </xf>
    <xf numFmtId="0" fontId="27" fillId="0" borderId="0" xfId="0" applyFont="1" applyFill="1" applyAlignment="1">
      <alignment horizontal="center" vertical="center" wrapText="1" shrinkToFit="1"/>
    </xf>
    <xf numFmtId="3" fontId="27" fillId="0" borderId="3" xfId="0" applyNumberFormat="1" applyFont="1" applyFill="1" applyBorder="1" applyAlignment="1">
      <alignment horizontal="center" vertical="center" wrapText="1" shrinkToFit="1"/>
    </xf>
    <xf numFmtId="0" fontId="30" fillId="0" borderId="3" xfId="0" applyFont="1" applyFill="1" applyBorder="1" applyAlignment="1">
      <alignment horizontal="right" vertical="center"/>
    </xf>
    <xf numFmtId="3" fontId="30" fillId="0" borderId="2" xfId="0" applyNumberFormat="1" applyFont="1" applyFill="1" applyBorder="1" applyAlignment="1">
      <alignment vertical="center"/>
    </xf>
    <xf numFmtId="3" fontId="30" fillId="0" borderId="3" xfId="0" applyNumberFormat="1" applyFont="1" applyFill="1" applyBorder="1" applyAlignment="1">
      <alignment horizontal="right" vertical="center"/>
    </xf>
    <xf numFmtId="3" fontId="30" fillId="0" borderId="0" xfId="0" applyNumberFormat="1" applyFont="1" applyFill="1" applyAlignment="1">
      <alignment vertical="center" wrapText="1" shrinkToFit="1"/>
    </xf>
    <xf numFmtId="0" fontId="1" fillId="4" borderId="5" xfId="0" applyFont="1" applyFill="1" applyBorder="1" applyAlignment="1">
      <alignment horizontal="center" vertical="center" wrapText="1" shrinkToFit="1"/>
    </xf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0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1" fillId="3" borderId="5" xfId="0" applyFont="1" applyFill="1" applyBorder="1" applyAlignment="1">
      <alignment horizontal="center" vertical="center" wrapText="1" shrinkToFit="1"/>
    </xf>
    <xf numFmtId="0" fontId="0" fillId="3" borderId="6" xfId="0" applyFill="1" applyBorder="1"/>
    <xf numFmtId="0" fontId="0" fillId="3" borderId="7" xfId="0" applyFill="1" applyBorder="1"/>
    <xf numFmtId="0" fontId="0" fillId="3" borderId="8" xfId="0" applyFill="1" applyBorder="1"/>
    <xf numFmtId="0" fontId="0" fillId="3" borderId="0" xfId="0" applyFill="1" applyBorder="1"/>
    <xf numFmtId="0" fontId="0" fillId="3" borderId="9" xfId="0" applyFill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1" fillId="0" borderId="0" xfId="0" applyFont="1" applyFill="1" applyAlignment="1">
      <alignment horizontal="center" vertical="center" wrapText="1" shrinkToFit="1"/>
    </xf>
    <xf numFmtId="0" fontId="1" fillId="0" borderId="11" xfId="0" applyFont="1" applyFill="1" applyBorder="1" applyAlignment="1">
      <alignment horizontal="left" vertical="center" wrapText="1" shrinkToFit="1"/>
    </xf>
    <xf numFmtId="0" fontId="1" fillId="0" borderId="5" xfId="0" applyFont="1" applyFill="1" applyBorder="1" applyAlignment="1">
      <alignment horizontal="center" vertical="center"/>
    </xf>
    <xf numFmtId="0" fontId="0" fillId="0" borderId="6" xfId="0" applyFill="1" applyBorder="1"/>
    <xf numFmtId="0" fontId="0" fillId="0" borderId="8" xfId="0" applyFill="1" applyBorder="1"/>
    <xf numFmtId="0" fontId="0" fillId="0" borderId="0" xfId="0" applyFill="1" applyBorder="1"/>
    <xf numFmtId="0" fontId="0" fillId="0" borderId="10" xfId="0" applyFill="1" applyBorder="1"/>
    <xf numFmtId="0" fontId="0" fillId="0" borderId="11" xfId="0" applyFill="1" applyBorder="1"/>
    <xf numFmtId="0" fontId="26" fillId="0" borderId="4" xfId="0" applyFont="1" applyFill="1" applyBorder="1" applyAlignment="1">
      <alignment horizontal="center" vertical="center"/>
    </xf>
    <xf numFmtId="0" fontId="26" fillId="0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 shrinkToFit="1"/>
    </xf>
    <xf numFmtId="0" fontId="1" fillId="2" borderId="7" xfId="0" applyFont="1" applyFill="1" applyBorder="1" applyAlignment="1">
      <alignment horizontal="center" vertical="center" wrapText="1" shrinkToFit="1"/>
    </xf>
    <xf numFmtId="0" fontId="1" fillId="2" borderId="0" xfId="0" applyFont="1" applyFill="1" applyBorder="1" applyAlignment="1">
      <alignment horizontal="center" vertical="center" wrapText="1" shrinkToFit="1"/>
    </xf>
    <xf numFmtId="0" fontId="1" fillId="2" borderId="9" xfId="0" applyFont="1" applyFill="1" applyBorder="1" applyAlignment="1">
      <alignment horizontal="center" vertical="center" wrapText="1" shrinkToFit="1"/>
    </xf>
    <xf numFmtId="0" fontId="1" fillId="2" borderId="11" xfId="0" applyFont="1" applyFill="1" applyBorder="1" applyAlignment="1">
      <alignment horizontal="center" vertical="center" wrapText="1" shrinkToFit="1"/>
    </xf>
    <xf numFmtId="0" fontId="1" fillId="2" borderId="12" xfId="0" applyFont="1" applyFill="1" applyBorder="1" applyAlignment="1">
      <alignment horizontal="center" vertical="center" wrapText="1" shrinkToFit="1"/>
    </xf>
    <xf numFmtId="0" fontId="5" fillId="5" borderId="6" xfId="0" applyFont="1" applyFill="1" applyBorder="1" applyAlignment="1">
      <alignment horizontal="center" vertical="center" wrapText="1" shrinkToFit="1"/>
    </xf>
    <xf numFmtId="0" fontId="5" fillId="5" borderId="7" xfId="0" applyFont="1" applyFill="1" applyBorder="1" applyAlignment="1">
      <alignment horizontal="center" vertical="center" wrapText="1" shrinkToFit="1"/>
    </xf>
    <xf numFmtId="0" fontId="5" fillId="5" borderId="0" xfId="0" applyFont="1" applyFill="1" applyBorder="1" applyAlignment="1">
      <alignment horizontal="center" vertical="center" wrapText="1" shrinkToFit="1"/>
    </xf>
    <xf numFmtId="0" fontId="5" fillId="5" borderId="9" xfId="0" applyFont="1" applyFill="1" applyBorder="1" applyAlignment="1">
      <alignment horizontal="center" vertical="center" wrapText="1" shrinkToFit="1"/>
    </xf>
    <xf numFmtId="0" fontId="5" fillId="5" borderId="11" xfId="0" applyFont="1" applyFill="1" applyBorder="1" applyAlignment="1">
      <alignment horizontal="center" vertical="center" wrapText="1" shrinkToFit="1"/>
    </xf>
    <xf numFmtId="0" fontId="5" fillId="5" borderId="12" xfId="0" applyFont="1" applyFill="1" applyBorder="1" applyAlignment="1">
      <alignment horizontal="center" vertical="center" wrapText="1" shrinkToFit="1"/>
    </xf>
    <xf numFmtId="0" fontId="1" fillId="6" borderId="6" xfId="0" applyFont="1" applyFill="1" applyBorder="1" applyAlignment="1">
      <alignment horizontal="center" vertical="center" wrapText="1" shrinkToFit="1"/>
    </xf>
    <xf numFmtId="0" fontId="1" fillId="6" borderId="7" xfId="0" applyFont="1" applyFill="1" applyBorder="1" applyAlignment="1">
      <alignment horizontal="center" vertical="center" wrapText="1" shrinkToFit="1"/>
    </xf>
    <xf numFmtId="0" fontId="1" fillId="6" borderId="0" xfId="0" applyFont="1" applyFill="1" applyBorder="1" applyAlignment="1">
      <alignment horizontal="center" vertical="center" wrapText="1" shrinkToFit="1"/>
    </xf>
    <xf numFmtId="0" fontId="1" fillId="6" borderId="9" xfId="0" applyFont="1" applyFill="1" applyBorder="1" applyAlignment="1">
      <alignment horizontal="center" vertical="center" wrapText="1" shrinkToFit="1"/>
    </xf>
    <xf numFmtId="0" fontId="1" fillId="6" borderId="11" xfId="0" applyFont="1" applyFill="1" applyBorder="1" applyAlignment="1">
      <alignment horizontal="center" vertical="center" wrapText="1" shrinkToFit="1"/>
    </xf>
    <xf numFmtId="0" fontId="1" fillId="6" borderId="12" xfId="0" applyFont="1" applyFill="1" applyBorder="1" applyAlignment="1">
      <alignment horizontal="center" vertical="center" wrapText="1" shrinkToFit="1"/>
    </xf>
    <xf numFmtId="0" fontId="1" fillId="7" borderId="6" xfId="0" applyFont="1" applyFill="1" applyBorder="1" applyAlignment="1">
      <alignment horizontal="center" vertical="center" wrapText="1" shrinkToFit="1"/>
    </xf>
    <xf numFmtId="0" fontId="1" fillId="7" borderId="7" xfId="0" applyFont="1" applyFill="1" applyBorder="1" applyAlignment="1">
      <alignment horizontal="center" vertical="center" wrapText="1" shrinkToFit="1"/>
    </xf>
    <xf numFmtId="0" fontId="1" fillId="7" borderId="0" xfId="0" applyFont="1" applyFill="1" applyBorder="1" applyAlignment="1">
      <alignment horizontal="center" vertical="center" wrapText="1" shrinkToFit="1"/>
    </xf>
    <xf numFmtId="0" fontId="1" fillId="7" borderId="9" xfId="0" applyFont="1" applyFill="1" applyBorder="1" applyAlignment="1">
      <alignment horizontal="center" vertical="center" wrapText="1" shrinkToFit="1"/>
    </xf>
    <xf numFmtId="0" fontId="1" fillId="7" borderId="11" xfId="0" applyFont="1" applyFill="1" applyBorder="1" applyAlignment="1">
      <alignment horizontal="center" vertical="center" wrapText="1" shrinkToFit="1"/>
    </xf>
    <xf numFmtId="0" fontId="1" fillId="7" borderId="12" xfId="0" applyFont="1" applyFill="1" applyBorder="1" applyAlignment="1">
      <alignment horizontal="center" vertical="center" wrapText="1" shrinkToFit="1"/>
    </xf>
    <xf numFmtId="0" fontId="1" fillId="2" borderId="5" xfId="0" applyFont="1" applyFill="1" applyBorder="1" applyAlignment="1">
      <alignment horizontal="center" vertical="center" wrapText="1" shrinkToFit="1"/>
    </xf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0" xfId="0" applyFill="1" applyBorder="1"/>
    <xf numFmtId="0" fontId="0" fillId="2" borderId="9" xfId="0" applyFill="1" applyBorder="1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0" fontId="24" fillId="0" borderId="13" xfId="0" applyFont="1" applyFill="1" applyBorder="1" applyAlignment="1">
      <alignment horizontal="center" vertical="center" wrapText="1" shrinkToFit="1"/>
    </xf>
    <xf numFmtId="0" fontId="23" fillId="0" borderId="15" xfId="0" applyFont="1" applyFill="1" applyBorder="1"/>
    <xf numFmtId="0" fontId="23" fillId="0" borderId="14" xfId="0" applyFont="1" applyFill="1" applyBorder="1"/>
    <xf numFmtId="3" fontId="27" fillId="0" borderId="6" xfId="0" applyNumberFormat="1" applyFont="1" applyFill="1" applyBorder="1" applyAlignment="1">
      <alignment horizontal="center" vertical="center" wrapText="1" shrinkToFit="1"/>
    </xf>
    <xf numFmtId="3" fontId="27" fillId="0" borderId="7" xfId="0" applyNumberFormat="1" applyFont="1" applyFill="1" applyBorder="1" applyAlignment="1">
      <alignment horizontal="center" vertical="center" wrapText="1" shrinkToFit="1"/>
    </xf>
    <xf numFmtId="3" fontId="27" fillId="0" borderId="0" xfId="0" applyNumberFormat="1" applyFont="1" applyFill="1" applyBorder="1" applyAlignment="1">
      <alignment horizontal="center" vertical="center" wrapText="1" shrinkToFit="1"/>
    </xf>
    <xf numFmtId="3" fontId="27" fillId="0" borderId="9" xfId="0" applyNumberFormat="1" applyFont="1" applyFill="1" applyBorder="1" applyAlignment="1">
      <alignment horizontal="center" vertical="center" wrapText="1" shrinkToFit="1"/>
    </xf>
    <xf numFmtId="3" fontId="27" fillId="0" borderId="11" xfId="0" applyNumberFormat="1" applyFont="1" applyFill="1" applyBorder="1" applyAlignment="1">
      <alignment horizontal="center" vertical="center" wrapText="1" shrinkToFit="1"/>
    </xf>
    <xf numFmtId="3" fontId="27" fillId="0" borderId="12" xfId="0" applyNumberFormat="1" applyFont="1" applyFill="1" applyBorder="1" applyAlignment="1">
      <alignment horizontal="center" vertical="center" wrapText="1" shrinkToFit="1"/>
    </xf>
    <xf numFmtId="0" fontId="27" fillId="0" borderId="0" xfId="0" applyFont="1" applyFill="1" applyAlignment="1">
      <alignment horizontal="center" vertical="center" wrapText="1" shrinkToFit="1"/>
    </xf>
    <xf numFmtId="0" fontId="27" fillId="0" borderId="5" xfId="0" applyFont="1" applyFill="1" applyBorder="1" applyAlignment="1">
      <alignment horizontal="center" vertical="center"/>
    </xf>
    <xf numFmtId="0" fontId="28" fillId="0" borderId="6" xfId="0" applyFont="1" applyFill="1" applyBorder="1"/>
    <xf numFmtId="0" fontId="28" fillId="0" borderId="8" xfId="0" applyFont="1" applyFill="1" applyBorder="1"/>
    <xf numFmtId="0" fontId="28" fillId="0" borderId="0" xfId="0" applyFont="1" applyFill="1" applyBorder="1"/>
    <xf numFmtId="0" fontId="28" fillId="0" borderId="10" xfId="0" applyFont="1" applyFill="1" applyBorder="1"/>
    <xf numFmtId="0" fontId="28" fillId="0" borderId="11" xfId="0" applyFont="1" applyFill="1" applyBorder="1"/>
    <xf numFmtId="3" fontId="30" fillId="0" borderId="4" xfId="0" applyNumberFormat="1" applyFont="1" applyFill="1" applyBorder="1" applyAlignment="1">
      <alignment horizontal="center" vertical="center"/>
    </xf>
    <xf numFmtId="3" fontId="30" fillId="0" borderId="3" xfId="0" applyNumberFormat="1" applyFont="1" applyFill="1" applyBorder="1" applyAlignment="1">
      <alignment horizontal="center" vertical="center"/>
    </xf>
    <xf numFmtId="3" fontId="27" fillId="0" borderId="5" xfId="0" applyNumberFormat="1" applyFont="1" applyFill="1" applyBorder="1" applyAlignment="1">
      <alignment horizontal="center" vertical="center" wrapText="1" shrinkToFit="1"/>
    </xf>
    <xf numFmtId="3" fontId="28" fillId="0" borderId="6" xfId="0" applyNumberFormat="1" applyFont="1" applyFill="1" applyBorder="1"/>
    <xf numFmtId="3" fontId="28" fillId="0" borderId="7" xfId="0" applyNumberFormat="1" applyFont="1" applyFill="1" applyBorder="1"/>
    <xf numFmtId="3" fontId="28" fillId="0" borderId="8" xfId="0" applyNumberFormat="1" applyFont="1" applyFill="1" applyBorder="1"/>
    <xf numFmtId="3" fontId="28" fillId="0" borderId="0" xfId="0" applyNumberFormat="1" applyFont="1" applyFill="1" applyBorder="1"/>
    <xf numFmtId="3" fontId="28" fillId="0" borderId="9" xfId="0" applyNumberFormat="1" applyFont="1" applyFill="1" applyBorder="1"/>
    <xf numFmtId="3" fontId="28" fillId="0" borderId="10" xfId="0" applyNumberFormat="1" applyFont="1" applyFill="1" applyBorder="1"/>
    <xf numFmtId="3" fontId="28" fillId="0" borderId="11" xfId="0" applyNumberFormat="1" applyFont="1" applyFill="1" applyBorder="1"/>
    <xf numFmtId="3" fontId="28" fillId="0" borderId="12" xfId="0" applyNumberFormat="1" applyFont="1" applyFill="1" applyBorder="1"/>
    <xf numFmtId="3" fontId="29" fillId="0" borderId="13" xfId="0" applyNumberFormat="1" applyFont="1" applyFill="1" applyBorder="1" applyAlignment="1">
      <alignment horizontal="center" vertical="center" wrapText="1" shrinkToFit="1"/>
    </xf>
    <xf numFmtId="3" fontId="29" fillId="0" borderId="15" xfId="0" applyNumberFormat="1" applyFont="1" applyFill="1" applyBorder="1"/>
    <xf numFmtId="3" fontId="29" fillId="0" borderId="14" xfId="0" applyNumberFormat="1" applyFont="1" applyFill="1" applyBorder="1"/>
    <xf numFmtId="0" fontId="27" fillId="0" borderId="11" xfId="0" applyFont="1" applyFill="1" applyBorder="1" applyAlignment="1">
      <alignment horizontal="center" vertical="center" wrapText="1" shrinkToFi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334"/>
  <sheetViews>
    <sheetView zoomScaleNormal="100" workbookViewId="0">
      <pane xSplit="2" ySplit="8" topLeftCell="C9" activePane="bottomRight" state="frozen"/>
      <selection pane="topRight" activeCell="D1" sqref="D1"/>
      <selection pane="bottomLeft" activeCell="A9" sqref="A9"/>
      <selection pane="bottomRight" activeCell="B29" sqref="B29"/>
    </sheetView>
  </sheetViews>
  <sheetFormatPr defaultRowHeight="14.25"/>
  <cols>
    <col min="1" max="1" width="1.625" style="3" customWidth="1"/>
    <col min="2" max="2" width="41.125" style="3" customWidth="1"/>
    <col min="3" max="5" width="5.125" style="47" customWidth="1"/>
    <col min="6" max="8" width="5.125" style="95" customWidth="1"/>
    <col min="9" max="11" width="5.125" style="119" customWidth="1"/>
    <col min="12" max="14" width="5.125" style="144" customWidth="1"/>
    <col min="15" max="15" width="5.375" style="47" customWidth="1"/>
    <col min="16" max="17" width="5.125" style="47" customWidth="1"/>
    <col min="18" max="18" width="3" style="62" hidden="1" customWidth="1"/>
    <col min="19" max="19" width="3.875" style="72" bestFit="1" customWidth="1"/>
    <col min="20" max="21" width="5.375" style="72" bestFit="1" customWidth="1"/>
    <col min="22" max="24" width="5.375" style="32" bestFit="1" customWidth="1"/>
    <col min="25" max="16384" width="9" style="1"/>
  </cols>
  <sheetData>
    <row r="1" spans="1:24" ht="18.75" customHeight="1">
      <c r="A1" s="250" t="s">
        <v>170</v>
      </c>
      <c r="B1" s="250"/>
      <c r="C1" s="250"/>
      <c r="D1" s="250"/>
      <c r="E1" s="250"/>
      <c r="F1" s="250"/>
      <c r="G1" s="250"/>
      <c r="H1" s="250"/>
      <c r="I1" s="250"/>
      <c r="J1" s="250"/>
      <c r="K1" s="250"/>
      <c r="L1" s="250"/>
      <c r="M1" s="250"/>
      <c r="N1" s="250"/>
      <c r="O1" s="250"/>
      <c r="P1" s="250"/>
      <c r="Q1" s="250"/>
      <c r="R1" s="250"/>
      <c r="S1" s="250"/>
      <c r="T1" s="250"/>
      <c r="U1" s="250"/>
      <c r="V1" s="250"/>
      <c r="W1" s="250"/>
      <c r="X1" s="250"/>
    </row>
    <row r="2" spans="1:24" ht="14.25" customHeight="1">
      <c r="B2" s="4"/>
    </row>
    <row r="3" spans="1:24" ht="14.25" customHeight="1">
      <c r="A3" s="251" t="s">
        <v>0</v>
      </c>
      <c r="B3" s="251"/>
      <c r="C3" s="251"/>
      <c r="D3" s="251"/>
      <c r="E3" s="251"/>
      <c r="F3" s="251"/>
      <c r="G3" s="251"/>
      <c r="H3" s="251"/>
      <c r="I3" s="251"/>
      <c r="J3" s="251"/>
      <c r="K3" s="251"/>
      <c r="L3" s="145"/>
      <c r="M3" s="145"/>
      <c r="N3" s="145"/>
      <c r="O3" s="55"/>
      <c r="P3" s="55"/>
      <c r="Q3" s="55"/>
      <c r="R3" s="63"/>
      <c r="S3" s="73"/>
      <c r="T3" s="73"/>
      <c r="U3" s="73"/>
      <c r="V3" s="81"/>
      <c r="W3" s="81"/>
      <c r="X3" s="81"/>
    </row>
    <row r="4" spans="1:24" ht="24" customHeight="1">
      <c r="A4" s="252" t="s">
        <v>1</v>
      </c>
      <c r="B4" s="253"/>
      <c r="C4" s="258" t="s">
        <v>179</v>
      </c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8"/>
      <c r="U4" s="258"/>
      <c r="V4" s="258"/>
      <c r="W4" s="258"/>
      <c r="X4" s="259"/>
    </row>
    <row r="5" spans="1:24" ht="14.25" customHeight="1">
      <c r="A5" s="254"/>
      <c r="B5" s="255"/>
      <c r="C5" s="260" t="s">
        <v>79</v>
      </c>
      <c r="D5" s="260"/>
      <c r="E5" s="261"/>
      <c r="F5" s="266" t="s">
        <v>82</v>
      </c>
      <c r="G5" s="266"/>
      <c r="H5" s="267"/>
      <c r="I5" s="272" t="s">
        <v>80</v>
      </c>
      <c r="J5" s="272"/>
      <c r="K5" s="273"/>
      <c r="L5" s="278" t="s">
        <v>81</v>
      </c>
      <c r="M5" s="278"/>
      <c r="N5" s="279"/>
      <c r="O5" s="284" t="s">
        <v>2</v>
      </c>
      <c r="P5" s="285"/>
      <c r="Q5" s="286"/>
      <c r="R5" s="293"/>
      <c r="S5" s="232" t="s">
        <v>3</v>
      </c>
      <c r="T5" s="233"/>
      <c r="U5" s="234"/>
      <c r="V5" s="241" t="s">
        <v>4</v>
      </c>
      <c r="W5" s="242"/>
      <c r="X5" s="243"/>
    </row>
    <row r="6" spans="1:24" ht="14.25" customHeight="1">
      <c r="A6" s="254"/>
      <c r="B6" s="255"/>
      <c r="C6" s="262"/>
      <c r="D6" s="262"/>
      <c r="E6" s="263"/>
      <c r="F6" s="268"/>
      <c r="G6" s="268"/>
      <c r="H6" s="269"/>
      <c r="I6" s="274"/>
      <c r="J6" s="274"/>
      <c r="K6" s="275"/>
      <c r="L6" s="280"/>
      <c r="M6" s="280"/>
      <c r="N6" s="281"/>
      <c r="O6" s="287"/>
      <c r="P6" s="288"/>
      <c r="Q6" s="289"/>
      <c r="R6" s="294"/>
      <c r="S6" s="235"/>
      <c r="T6" s="236"/>
      <c r="U6" s="237"/>
      <c r="V6" s="244"/>
      <c r="W6" s="245"/>
      <c r="X6" s="246"/>
    </row>
    <row r="7" spans="1:24" ht="14.25" customHeight="1">
      <c r="A7" s="254"/>
      <c r="B7" s="255"/>
      <c r="C7" s="264"/>
      <c r="D7" s="264"/>
      <c r="E7" s="265"/>
      <c r="F7" s="270"/>
      <c r="G7" s="270"/>
      <c r="H7" s="271"/>
      <c r="I7" s="276"/>
      <c r="J7" s="276"/>
      <c r="K7" s="277"/>
      <c r="L7" s="282"/>
      <c r="M7" s="282"/>
      <c r="N7" s="283"/>
      <c r="O7" s="290"/>
      <c r="P7" s="291"/>
      <c r="Q7" s="292"/>
      <c r="R7" s="295"/>
      <c r="S7" s="238"/>
      <c r="T7" s="239"/>
      <c r="U7" s="240"/>
      <c r="V7" s="247"/>
      <c r="W7" s="248"/>
      <c r="X7" s="249"/>
    </row>
    <row r="8" spans="1:24" ht="14.25" customHeight="1">
      <c r="A8" s="256"/>
      <c r="B8" s="257"/>
      <c r="C8" s="48" t="s">
        <v>6</v>
      </c>
      <c r="D8" s="48" t="s">
        <v>7</v>
      </c>
      <c r="E8" s="48" t="s">
        <v>5</v>
      </c>
      <c r="F8" s="96" t="s">
        <v>6</v>
      </c>
      <c r="G8" s="96" t="s">
        <v>7</v>
      </c>
      <c r="H8" s="96" t="s">
        <v>5</v>
      </c>
      <c r="I8" s="120" t="s">
        <v>6</v>
      </c>
      <c r="J8" s="120" t="s">
        <v>7</v>
      </c>
      <c r="K8" s="120" t="s">
        <v>5</v>
      </c>
      <c r="L8" s="146" t="s">
        <v>6</v>
      </c>
      <c r="M8" s="146" t="s">
        <v>7</v>
      </c>
      <c r="N8" s="146" t="s">
        <v>5</v>
      </c>
      <c r="O8" s="48" t="s">
        <v>6</v>
      </c>
      <c r="P8" s="48" t="s">
        <v>7</v>
      </c>
      <c r="Q8" s="48" t="s">
        <v>5</v>
      </c>
      <c r="R8" s="64"/>
      <c r="S8" s="74" t="s">
        <v>6</v>
      </c>
      <c r="T8" s="74" t="s">
        <v>7</v>
      </c>
      <c r="U8" s="74" t="s">
        <v>5</v>
      </c>
      <c r="V8" s="34" t="s">
        <v>6</v>
      </c>
      <c r="W8" s="34" t="s">
        <v>7</v>
      </c>
      <c r="X8" s="34" t="s">
        <v>5</v>
      </c>
    </row>
    <row r="9" spans="1:24" ht="16.5" customHeight="1">
      <c r="A9" s="5" t="s">
        <v>175</v>
      </c>
      <c r="B9" s="10"/>
      <c r="C9" s="49"/>
      <c r="D9" s="49"/>
      <c r="E9" s="49"/>
      <c r="F9" s="97"/>
      <c r="G9" s="97"/>
      <c r="H9" s="97"/>
      <c r="I9" s="121"/>
      <c r="J9" s="121"/>
      <c r="K9" s="121"/>
      <c r="L9" s="147"/>
      <c r="M9" s="147"/>
      <c r="N9" s="147"/>
      <c r="O9" s="49"/>
      <c r="P9" s="49"/>
      <c r="Q9" s="49"/>
      <c r="R9" s="65"/>
      <c r="S9" s="75"/>
      <c r="T9" s="75"/>
      <c r="U9" s="75"/>
      <c r="V9" s="33"/>
      <c r="W9" s="33"/>
      <c r="X9" s="82"/>
    </row>
    <row r="10" spans="1:24" ht="16.5" customHeight="1">
      <c r="A10" s="5"/>
      <c r="B10" s="11" t="s">
        <v>88</v>
      </c>
      <c r="C10" s="49"/>
      <c r="D10" s="49"/>
      <c r="E10" s="49"/>
      <c r="F10" s="97"/>
      <c r="G10" s="97"/>
      <c r="H10" s="97"/>
      <c r="I10" s="121"/>
      <c r="J10" s="121"/>
      <c r="K10" s="121"/>
      <c r="L10" s="147"/>
      <c r="M10" s="147"/>
      <c r="N10" s="147"/>
      <c r="O10" s="49"/>
      <c r="P10" s="49"/>
      <c r="Q10" s="49"/>
      <c r="R10" s="65"/>
      <c r="S10" s="75"/>
      <c r="T10" s="75"/>
      <c r="U10" s="75"/>
      <c r="V10" s="33"/>
      <c r="W10" s="33"/>
      <c r="X10" s="82"/>
    </row>
    <row r="11" spans="1:24" s="93" customFormat="1" ht="16.5" customHeight="1">
      <c r="A11" s="7"/>
      <c r="B11" s="10" t="s">
        <v>84</v>
      </c>
      <c r="C11" s="88"/>
      <c r="D11" s="88"/>
      <c r="E11" s="88"/>
      <c r="F11" s="98"/>
      <c r="G11" s="98"/>
      <c r="H11" s="98"/>
      <c r="I11" s="122"/>
      <c r="J11" s="122"/>
      <c r="K11" s="122"/>
      <c r="L11" s="148"/>
      <c r="M11" s="148"/>
      <c r="N11" s="148"/>
      <c r="O11" s="88"/>
      <c r="P11" s="88"/>
      <c r="Q11" s="88"/>
      <c r="R11" s="90"/>
      <c r="S11" s="91"/>
      <c r="T11" s="91"/>
      <c r="U11" s="91"/>
      <c r="V11" s="89"/>
      <c r="W11" s="89"/>
      <c r="X11" s="92"/>
    </row>
    <row r="12" spans="1:24" ht="16.5" customHeight="1">
      <c r="A12" s="8"/>
      <c r="B12" s="16" t="s">
        <v>126</v>
      </c>
      <c r="C12" s="50"/>
      <c r="D12" s="50"/>
      <c r="E12" s="50">
        <f>C12+D12</f>
        <v>0</v>
      </c>
      <c r="F12" s="99">
        <v>0</v>
      </c>
      <c r="G12" s="99">
        <v>0</v>
      </c>
      <c r="H12" s="99">
        <f>F12+G12</f>
        <v>0</v>
      </c>
      <c r="I12" s="123">
        <v>0</v>
      </c>
      <c r="J12" s="123">
        <v>0</v>
      </c>
      <c r="K12" s="123">
        <f>I12+J12</f>
        <v>0</v>
      </c>
      <c r="L12" s="149">
        <v>0</v>
      </c>
      <c r="M12" s="149">
        <v>0</v>
      </c>
      <c r="N12" s="149">
        <f>L12+M12</f>
        <v>0</v>
      </c>
      <c r="O12" s="56">
        <f t="shared" ref="O12:P14" si="0">C12+F12+I12+L12</f>
        <v>0</v>
      </c>
      <c r="P12" s="56">
        <f t="shared" si="0"/>
        <v>0</v>
      </c>
      <c r="Q12" s="57">
        <f>O12+P12</f>
        <v>0</v>
      </c>
      <c r="R12" s="66">
        <v>1</v>
      </c>
      <c r="S12" s="76">
        <f>IF(R12=1,O12,"0")</f>
        <v>0</v>
      </c>
      <c r="T12" s="76">
        <f>IF(R12=1,P12,"0")</f>
        <v>0</v>
      </c>
      <c r="U12" s="76">
        <f>S12+T12</f>
        <v>0</v>
      </c>
      <c r="V12" s="83" t="str">
        <f>IF(R12=2,O12,"0")</f>
        <v>0</v>
      </c>
      <c r="W12" s="83" t="str">
        <f>IF(R12=2,P12,"0")</f>
        <v>0</v>
      </c>
      <c r="X12" s="83">
        <f>V12+W12</f>
        <v>0</v>
      </c>
    </row>
    <row r="13" spans="1:24" ht="16.5" customHeight="1">
      <c r="A13" s="8"/>
      <c r="B13" s="16" t="s">
        <v>8</v>
      </c>
      <c r="C13" s="50"/>
      <c r="D13" s="50"/>
      <c r="E13" s="50">
        <f t="shared" ref="E13:E81" si="1">C13+D13</f>
        <v>0</v>
      </c>
      <c r="F13" s="99">
        <v>0</v>
      </c>
      <c r="G13" s="99">
        <v>0</v>
      </c>
      <c r="H13" s="99">
        <f t="shared" ref="H13:H81" si="2">F13+G13</f>
        <v>0</v>
      </c>
      <c r="I13" s="123">
        <v>0</v>
      </c>
      <c r="J13" s="123">
        <v>0</v>
      </c>
      <c r="K13" s="123">
        <f t="shared" ref="K13:K81" si="3">I13+J13</f>
        <v>0</v>
      </c>
      <c r="L13" s="149">
        <v>0</v>
      </c>
      <c r="M13" s="149">
        <v>0</v>
      </c>
      <c r="N13" s="149">
        <f t="shared" ref="N13:N81" si="4">L13+M13</f>
        <v>0</v>
      </c>
      <c r="O13" s="56">
        <f t="shared" si="0"/>
        <v>0</v>
      </c>
      <c r="P13" s="56">
        <f t="shared" si="0"/>
        <v>0</v>
      </c>
      <c r="Q13" s="57">
        <f t="shared" ref="Q13:Q81" si="5">O13+P13</f>
        <v>0</v>
      </c>
      <c r="R13" s="66">
        <v>1</v>
      </c>
      <c r="S13" s="76">
        <f t="shared" ref="S13:S81" si="6">IF(R13=1,O13,"0")</f>
        <v>0</v>
      </c>
      <c r="T13" s="76">
        <f t="shared" ref="T13:T81" si="7">IF(R13=1,P13,"0")</f>
        <v>0</v>
      </c>
      <c r="U13" s="76">
        <f t="shared" ref="U13:U81" si="8">S13+T13</f>
        <v>0</v>
      </c>
      <c r="V13" s="83" t="str">
        <f t="shared" ref="V13:V81" si="9">IF(R13=2,O13,"0")</f>
        <v>0</v>
      </c>
      <c r="W13" s="83" t="str">
        <f t="shared" ref="W13:W81" si="10">IF(R13=2,P13,"0")</f>
        <v>0</v>
      </c>
      <c r="X13" s="83">
        <f t="shared" ref="X13:X81" si="11">V13+W13</f>
        <v>0</v>
      </c>
    </row>
    <row r="14" spans="1:24" ht="16.5" customHeight="1">
      <c r="A14" s="8"/>
      <c r="B14" s="16" t="s">
        <v>125</v>
      </c>
      <c r="C14" s="50"/>
      <c r="D14" s="50"/>
      <c r="E14" s="50">
        <f t="shared" si="1"/>
        <v>0</v>
      </c>
      <c r="F14" s="99">
        <v>0</v>
      </c>
      <c r="G14" s="99">
        <v>0</v>
      </c>
      <c r="H14" s="99">
        <f t="shared" si="2"/>
        <v>0</v>
      </c>
      <c r="I14" s="123">
        <v>0</v>
      </c>
      <c r="J14" s="123">
        <v>0</v>
      </c>
      <c r="K14" s="123">
        <f t="shared" si="3"/>
        <v>0</v>
      </c>
      <c r="L14" s="149">
        <v>0</v>
      </c>
      <c r="M14" s="149">
        <v>0</v>
      </c>
      <c r="N14" s="149">
        <f t="shared" si="4"/>
        <v>0</v>
      </c>
      <c r="O14" s="56">
        <f t="shared" si="0"/>
        <v>0</v>
      </c>
      <c r="P14" s="56">
        <f t="shared" si="0"/>
        <v>0</v>
      </c>
      <c r="Q14" s="57">
        <f t="shared" si="5"/>
        <v>0</v>
      </c>
      <c r="R14" s="66">
        <v>1</v>
      </c>
      <c r="S14" s="76">
        <f t="shared" si="6"/>
        <v>0</v>
      </c>
      <c r="T14" s="76">
        <f t="shared" si="7"/>
        <v>0</v>
      </c>
      <c r="U14" s="76">
        <f t="shared" si="8"/>
        <v>0</v>
      </c>
      <c r="V14" s="83" t="str">
        <f t="shared" si="9"/>
        <v>0</v>
      </c>
      <c r="W14" s="83" t="str">
        <f t="shared" si="10"/>
        <v>0</v>
      </c>
      <c r="X14" s="83">
        <f t="shared" si="11"/>
        <v>0</v>
      </c>
    </row>
    <row r="15" spans="1:24" s="35" customFormat="1" ht="16.5" customHeight="1">
      <c r="A15" s="9"/>
      <c r="B15" s="22" t="s">
        <v>87</v>
      </c>
      <c r="C15" s="51">
        <f t="shared" ref="C15:X15" si="12">SUM(C12:C14)</f>
        <v>0</v>
      </c>
      <c r="D15" s="51">
        <f t="shared" si="12"/>
        <v>0</v>
      </c>
      <c r="E15" s="51">
        <f t="shared" si="12"/>
        <v>0</v>
      </c>
      <c r="F15" s="100">
        <f t="shared" si="12"/>
        <v>0</v>
      </c>
      <c r="G15" s="100">
        <f t="shared" si="12"/>
        <v>0</v>
      </c>
      <c r="H15" s="100">
        <f t="shared" si="12"/>
        <v>0</v>
      </c>
      <c r="I15" s="124">
        <f t="shared" si="12"/>
        <v>0</v>
      </c>
      <c r="J15" s="124">
        <f t="shared" si="12"/>
        <v>0</v>
      </c>
      <c r="K15" s="124">
        <f t="shared" si="12"/>
        <v>0</v>
      </c>
      <c r="L15" s="150">
        <f t="shared" si="12"/>
        <v>0</v>
      </c>
      <c r="M15" s="150">
        <f t="shared" si="12"/>
        <v>0</v>
      </c>
      <c r="N15" s="150">
        <f t="shared" si="12"/>
        <v>0</v>
      </c>
      <c r="O15" s="58">
        <f t="shared" si="12"/>
        <v>0</v>
      </c>
      <c r="P15" s="58">
        <f t="shared" si="12"/>
        <v>0</v>
      </c>
      <c r="Q15" s="59">
        <f t="shared" si="12"/>
        <v>0</v>
      </c>
      <c r="R15" s="87">
        <f t="shared" si="12"/>
        <v>3</v>
      </c>
      <c r="S15" s="77">
        <f t="shared" si="12"/>
        <v>0</v>
      </c>
      <c r="T15" s="77">
        <f t="shared" si="12"/>
        <v>0</v>
      </c>
      <c r="U15" s="77">
        <f t="shared" si="12"/>
        <v>0</v>
      </c>
      <c r="V15" s="84">
        <f t="shared" si="12"/>
        <v>0</v>
      </c>
      <c r="W15" s="84">
        <f t="shared" si="12"/>
        <v>0</v>
      </c>
      <c r="X15" s="84">
        <f t="shared" si="12"/>
        <v>0</v>
      </c>
    </row>
    <row r="16" spans="1:24" s="35" customFormat="1" ht="16.5" customHeight="1">
      <c r="A16" s="9"/>
      <c r="B16" s="22" t="s">
        <v>89</v>
      </c>
      <c r="C16" s="51">
        <f t="shared" ref="C16:X17" si="13">C15</f>
        <v>0</v>
      </c>
      <c r="D16" s="51">
        <f t="shared" si="13"/>
        <v>0</v>
      </c>
      <c r="E16" s="51">
        <f t="shared" si="13"/>
        <v>0</v>
      </c>
      <c r="F16" s="100">
        <f t="shared" si="13"/>
        <v>0</v>
      </c>
      <c r="G16" s="100">
        <f t="shared" si="13"/>
        <v>0</v>
      </c>
      <c r="H16" s="100">
        <f t="shared" si="13"/>
        <v>0</v>
      </c>
      <c r="I16" s="124">
        <f t="shared" si="13"/>
        <v>0</v>
      </c>
      <c r="J16" s="124">
        <f t="shared" si="13"/>
        <v>0</v>
      </c>
      <c r="K16" s="124">
        <f t="shared" si="13"/>
        <v>0</v>
      </c>
      <c r="L16" s="150">
        <f t="shared" si="13"/>
        <v>0</v>
      </c>
      <c r="M16" s="150">
        <f t="shared" si="13"/>
        <v>0</v>
      </c>
      <c r="N16" s="150">
        <f t="shared" si="13"/>
        <v>0</v>
      </c>
      <c r="O16" s="58">
        <f t="shared" si="13"/>
        <v>0</v>
      </c>
      <c r="P16" s="58">
        <f t="shared" si="13"/>
        <v>0</v>
      </c>
      <c r="Q16" s="59">
        <f t="shared" si="13"/>
        <v>0</v>
      </c>
      <c r="R16" s="87">
        <f t="shared" si="13"/>
        <v>3</v>
      </c>
      <c r="S16" s="77">
        <f t="shared" si="13"/>
        <v>0</v>
      </c>
      <c r="T16" s="77">
        <f t="shared" si="13"/>
        <v>0</v>
      </c>
      <c r="U16" s="77">
        <f t="shared" si="13"/>
        <v>0</v>
      </c>
      <c r="V16" s="84">
        <f t="shared" si="13"/>
        <v>0</v>
      </c>
      <c r="W16" s="84">
        <f t="shared" si="13"/>
        <v>0</v>
      </c>
      <c r="X16" s="84">
        <f t="shared" si="13"/>
        <v>0</v>
      </c>
    </row>
    <row r="17" spans="1:24" s="35" customFormat="1" ht="16.5" customHeight="1">
      <c r="A17" s="9"/>
      <c r="B17" s="22" t="s">
        <v>60</v>
      </c>
      <c r="C17" s="51">
        <f t="shared" si="13"/>
        <v>0</v>
      </c>
      <c r="D17" s="51">
        <f t="shared" si="13"/>
        <v>0</v>
      </c>
      <c r="E17" s="51">
        <f t="shared" si="13"/>
        <v>0</v>
      </c>
      <c r="F17" s="100">
        <f t="shared" si="13"/>
        <v>0</v>
      </c>
      <c r="G17" s="100">
        <f t="shared" si="13"/>
        <v>0</v>
      </c>
      <c r="H17" s="100">
        <f t="shared" si="13"/>
        <v>0</v>
      </c>
      <c r="I17" s="124">
        <f t="shared" si="13"/>
        <v>0</v>
      </c>
      <c r="J17" s="124">
        <f t="shared" si="13"/>
        <v>0</v>
      </c>
      <c r="K17" s="124">
        <f t="shared" si="13"/>
        <v>0</v>
      </c>
      <c r="L17" s="150">
        <f t="shared" si="13"/>
        <v>0</v>
      </c>
      <c r="M17" s="150">
        <f t="shared" si="13"/>
        <v>0</v>
      </c>
      <c r="N17" s="150">
        <f t="shared" si="13"/>
        <v>0</v>
      </c>
      <c r="O17" s="58">
        <f t="shared" si="13"/>
        <v>0</v>
      </c>
      <c r="P17" s="58">
        <f t="shared" si="13"/>
        <v>0</v>
      </c>
      <c r="Q17" s="59">
        <f t="shared" si="13"/>
        <v>0</v>
      </c>
      <c r="R17" s="87">
        <f t="shared" si="13"/>
        <v>3</v>
      </c>
      <c r="S17" s="77">
        <f t="shared" si="13"/>
        <v>0</v>
      </c>
      <c r="T17" s="77">
        <f t="shared" si="13"/>
        <v>0</v>
      </c>
      <c r="U17" s="77">
        <f t="shared" si="13"/>
        <v>0</v>
      </c>
      <c r="V17" s="84">
        <f t="shared" si="13"/>
        <v>0</v>
      </c>
      <c r="W17" s="84">
        <f t="shared" si="13"/>
        <v>0</v>
      </c>
      <c r="X17" s="84">
        <f t="shared" si="13"/>
        <v>0</v>
      </c>
    </row>
    <row r="18" spans="1:24" ht="16.5" customHeight="1">
      <c r="A18" s="5" t="s">
        <v>58</v>
      </c>
      <c r="B18" s="10"/>
      <c r="C18" s="52"/>
      <c r="D18" s="52"/>
      <c r="E18" s="52"/>
      <c r="F18" s="101"/>
      <c r="G18" s="101"/>
      <c r="H18" s="101"/>
      <c r="I18" s="125"/>
      <c r="J18" s="125"/>
      <c r="K18" s="126"/>
      <c r="L18" s="151"/>
      <c r="M18" s="151"/>
      <c r="N18" s="151"/>
      <c r="O18" s="60"/>
      <c r="P18" s="60"/>
      <c r="Q18" s="61"/>
      <c r="R18" s="67"/>
      <c r="S18" s="78"/>
      <c r="T18" s="78"/>
      <c r="U18" s="78"/>
      <c r="V18" s="85"/>
      <c r="W18" s="85"/>
      <c r="X18" s="86"/>
    </row>
    <row r="19" spans="1:24" ht="16.5" customHeight="1">
      <c r="A19" s="5"/>
      <c r="B19" s="11" t="s">
        <v>88</v>
      </c>
      <c r="C19" s="52"/>
      <c r="D19" s="52"/>
      <c r="E19" s="52"/>
      <c r="F19" s="101"/>
      <c r="G19" s="101"/>
      <c r="H19" s="101"/>
      <c r="I19" s="125"/>
      <c r="J19" s="125"/>
      <c r="K19" s="126"/>
      <c r="L19" s="151"/>
      <c r="M19" s="151"/>
      <c r="N19" s="151"/>
      <c r="O19" s="60"/>
      <c r="P19" s="60"/>
      <c r="Q19" s="61"/>
      <c r="R19" s="67"/>
      <c r="S19" s="78"/>
      <c r="T19" s="78"/>
      <c r="U19" s="78"/>
      <c r="V19" s="85"/>
      <c r="W19" s="85"/>
      <c r="X19" s="86"/>
    </row>
    <row r="20" spans="1:24" ht="16.5" customHeight="1">
      <c r="A20" s="7"/>
      <c r="B20" s="10" t="s">
        <v>83</v>
      </c>
      <c r="C20" s="52"/>
      <c r="D20" s="52"/>
      <c r="E20" s="52"/>
      <c r="F20" s="101"/>
      <c r="G20" s="101"/>
      <c r="H20" s="101"/>
      <c r="I20" s="125"/>
      <c r="J20" s="125"/>
      <c r="K20" s="126"/>
      <c r="L20" s="151"/>
      <c r="M20" s="151"/>
      <c r="N20" s="151"/>
      <c r="O20" s="60"/>
      <c r="P20" s="60"/>
      <c r="Q20" s="61"/>
      <c r="R20" s="67"/>
      <c r="S20" s="78"/>
      <c r="T20" s="78"/>
      <c r="U20" s="78"/>
      <c r="V20" s="85"/>
      <c r="W20" s="85"/>
      <c r="X20" s="86"/>
    </row>
    <row r="21" spans="1:24" ht="16.5" customHeight="1">
      <c r="A21" s="8"/>
      <c r="B21" s="16" t="s">
        <v>15</v>
      </c>
      <c r="C21" s="50"/>
      <c r="D21" s="50"/>
      <c r="E21" s="50">
        <f t="shared" ref="E21:E26" si="14">C21+D21</f>
        <v>0</v>
      </c>
      <c r="F21" s="99">
        <v>0</v>
      </c>
      <c r="G21" s="99">
        <v>0</v>
      </c>
      <c r="H21" s="99">
        <f t="shared" ref="H21:H26" si="15">F21+G21</f>
        <v>0</v>
      </c>
      <c r="I21" s="123">
        <v>0</v>
      </c>
      <c r="J21" s="123">
        <v>0</v>
      </c>
      <c r="K21" s="123">
        <f t="shared" ref="K21:K26" si="16">I21+J21</f>
        <v>0</v>
      </c>
      <c r="L21" s="149">
        <v>0</v>
      </c>
      <c r="M21" s="149">
        <v>0</v>
      </c>
      <c r="N21" s="149">
        <f t="shared" ref="N21:N26" si="17">L21+M21</f>
        <v>0</v>
      </c>
      <c r="O21" s="56">
        <f t="shared" ref="O21:P26" si="18">C21+F21+I21+L21</f>
        <v>0</v>
      </c>
      <c r="P21" s="56">
        <f t="shared" si="18"/>
        <v>0</v>
      </c>
      <c r="Q21" s="57">
        <f t="shared" ref="Q21:Q26" si="19">O21+P21</f>
        <v>0</v>
      </c>
      <c r="R21" s="66">
        <v>2</v>
      </c>
      <c r="S21" s="76" t="str">
        <f t="shared" ref="S21:S26" si="20">IF(R21=1,O21,"0")</f>
        <v>0</v>
      </c>
      <c r="T21" s="76" t="str">
        <f t="shared" ref="T21:T26" si="21">IF(R21=1,P21,"0")</f>
        <v>0</v>
      </c>
      <c r="U21" s="76">
        <f t="shared" ref="U21:U26" si="22">S21+T21</f>
        <v>0</v>
      </c>
      <c r="V21" s="83">
        <f t="shared" ref="V21:V26" si="23">IF(R21=2,O21,"0")</f>
        <v>0</v>
      </c>
      <c r="W21" s="83">
        <f t="shared" ref="W21:W26" si="24">IF(R21=2,P21,"0")</f>
        <v>0</v>
      </c>
      <c r="X21" s="83">
        <f t="shared" ref="X21:X26" si="25">V21+W21</f>
        <v>0</v>
      </c>
    </row>
    <row r="22" spans="1:24" ht="16.5" customHeight="1">
      <c r="A22" s="8"/>
      <c r="B22" s="16" t="s">
        <v>13</v>
      </c>
      <c r="C22" s="50"/>
      <c r="D22" s="50"/>
      <c r="E22" s="50">
        <f t="shared" si="14"/>
        <v>0</v>
      </c>
      <c r="F22" s="99">
        <v>0</v>
      </c>
      <c r="G22" s="99">
        <v>0</v>
      </c>
      <c r="H22" s="99">
        <f t="shared" si="15"/>
        <v>0</v>
      </c>
      <c r="I22" s="123">
        <v>0</v>
      </c>
      <c r="J22" s="123">
        <v>0</v>
      </c>
      <c r="K22" s="123">
        <f t="shared" si="16"/>
        <v>0</v>
      </c>
      <c r="L22" s="149">
        <v>0</v>
      </c>
      <c r="M22" s="149">
        <v>0</v>
      </c>
      <c r="N22" s="149">
        <f t="shared" si="17"/>
        <v>0</v>
      </c>
      <c r="O22" s="56">
        <f t="shared" si="18"/>
        <v>0</v>
      </c>
      <c r="P22" s="56">
        <f t="shared" si="18"/>
        <v>0</v>
      </c>
      <c r="Q22" s="57">
        <f t="shared" si="19"/>
        <v>0</v>
      </c>
      <c r="R22" s="66">
        <v>2</v>
      </c>
      <c r="S22" s="76" t="str">
        <f t="shared" si="20"/>
        <v>0</v>
      </c>
      <c r="T22" s="76" t="str">
        <f t="shared" si="21"/>
        <v>0</v>
      </c>
      <c r="U22" s="76">
        <f t="shared" si="22"/>
        <v>0</v>
      </c>
      <c r="V22" s="83">
        <f t="shared" si="23"/>
        <v>0</v>
      </c>
      <c r="W22" s="83">
        <f t="shared" si="24"/>
        <v>0</v>
      </c>
      <c r="X22" s="83">
        <f t="shared" si="25"/>
        <v>0</v>
      </c>
    </row>
    <row r="23" spans="1:24" ht="16.5" customHeight="1">
      <c r="A23" s="8"/>
      <c r="B23" s="16" t="s">
        <v>108</v>
      </c>
      <c r="C23" s="50"/>
      <c r="D23" s="50"/>
      <c r="E23" s="50">
        <f t="shared" si="14"/>
        <v>0</v>
      </c>
      <c r="F23" s="99">
        <v>0</v>
      </c>
      <c r="G23" s="99">
        <v>0</v>
      </c>
      <c r="H23" s="99">
        <f t="shared" si="15"/>
        <v>0</v>
      </c>
      <c r="I23" s="123">
        <v>0</v>
      </c>
      <c r="J23" s="123">
        <v>0</v>
      </c>
      <c r="K23" s="123">
        <f t="shared" si="16"/>
        <v>0</v>
      </c>
      <c r="L23" s="149">
        <v>0</v>
      </c>
      <c r="M23" s="149">
        <v>0</v>
      </c>
      <c r="N23" s="149">
        <f t="shared" si="17"/>
        <v>0</v>
      </c>
      <c r="O23" s="56">
        <f t="shared" si="18"/>
        <v>0</v>
      </c>
      <c r="P23" s="56">
        <f t="shared" si="18"/>
        <v>0</v>
      </c>
      <c r="Q23" s="57">
        <f t="shared" si="19"/>
        <v>0</v>
      </c>
      <c r="R23" s="66">
        <v>2</v>
      </c>
      <c r="S23" s="76" t="str">
        <f t="shared" si="20"/>
        <v>0</v>
      </c>
      <c r="T23" s="76" t="str">
        <f t="shared" si="21"/>
        <v>0</v>
      </c>
      <c r="U23" s="76">
        <f t="shared" si="22"/>
        <v>0</v>
      </c>
      <c r="V23" s="83">
        <f t="shared" si="23"/>
        <v>0</v>
      </c>
      <c r="W23" s="83">
        <f t="shared" si="24"/>
        <v>0</v>
      </c>
      <c r="X23" s="83">
        <f t="shared" si="25"/>
        <v>0</v>
      </c>
    </row>
    <row r="24" spans="1:24" ht="16.5" customHeight="1">
      <c r="A24" s="8"/>
      <c r="B24" s="16" t="s">
        <v>12</v>
      </c>
      <c r="C24" s="50"/>
      <c r="D24" s="50"/>
      <c r="E24" s="50">
        <f t="shared" si="14"/>
        <v>0</v>
      </c>
      <c r="F24" s="99">
        <v>0</v>
      </c>
      <c r="G24" s="99">
        <v>0</v>
      </c>
      <c r="H24" s="99">
        <f t="shared" si="15"/>
        <v>0</v>
      </c>
      <c r="I24" s="123">
        <v>0</v>
      </c>
      <c r="J24" s="123">
        <v>0</v>
      </c>
      <c r="K24" s="123">
        <f t="shared" si="16"/>
        <v>0</v>
      </c>
      <c r="L24" s="149">
        <v>0</v>
      </c>
      <c r="M24" s="149">
        <v>0</v>
      </c>
      <c r="N24" s="149">
        <f t="shared" si="17"/>
        <v>0</v>
      </c>
      <c r="O24" s="56">
        <f t="shared" si="18"/>
        <v>0</v>
      </c>
      <c r="P24" s="56">
        <f t="shared" si="18"/>
        <v>0</v>
      </c>
      <c r="Q24" s="57">
        <f t="shared" si="19"/>
        <v>0</v>
      </c>
      <c r="R24" s="66">
        <v>2</v>
      </c>
      <c r="S24" s="76" t="str">
        <f t="shared" si="20"/>
        <v>0</v>
      </c>
      <c r="T24" s="76" t="str">
        <f t="shared" si="21"/>
        <v>0</v>
      </c>
      <c r="U24" s="76">
        <f t="shared" si="22"/>
        <v>0</v>
      </c>
      <c r="V24" s="83">
        <f t="shared" si="23"/>
        <v>0</v>
      </c>
      <c r="W24" s="83">
        <f t="shared" si="24"/>
        <v>0</v>
      </c>
      <c r="X24" s="83">
        <f t="shared" si="25"/>
        <v>0</v>
      </c>
    </row>
    <row r="25" spans="1:24" ht="16.5" customHeight="1">
      <c r="A25" s="8"/>
      <c r="B25" s="25" t="s">
        <v>121</v>
      </c>
      <c r="C25" s="50"/>
      <c r="D25" s="50"/>
      <c r="E25" s="50">
        <f t="shared" si="14"/>
        <v>0</v>
      </c>
      <c r="F25" s="99">
        <v>0</v>
      </c>
      <c r="G25" s="99">
        <v>0</v>
      </c>
      <c r="H25" s="99">
        <f t="shared" si="15"/>
        <v>0</v>
      </c>
      <c r="I25" s="123">
        <v>0</v>
      </c>
      <c r="J25" s="123">
        <v>0</v>
      </c>
      <c r="K25" s="123">
        <f t="shared" si="16"/>
        <v>0</v>
      </c>
      <c r="L25" s="149">
        <v>0</v>
      </c>
      <c r="M25" s="149">
        <v>0</v>
      </c>
      <c r="N25" s="149">
        <f t="shared" si="17"/>
        <v>0</v>
      </c>
      <c r="O25" s="56">
        <f t="shared" si="18"/>
        <v>0</v>
      </c>
      <c r="P25" s="56">
        <f t="shared" si="18"/>
        <v>0</v>
      </c>
      <c r="Q25" s="57">
        <f t="shared" si="19"/>
        <v>0</v>
      </c>
      <c r="R25" s="66">
        <v>2</v>
      </c>
      <c r="S25" s="76" t="str">
        <f t="shared" si="20"/>
        <v>0</v>
      </c>
      <c r="T25" s="76" t="str">
        <f t="shared" si="21"/>
        <v>0</v>
      </c>
      <c r="U25" s="76">
        <f t="shared" si="22"/>
        <v>0</v>
      </c>
      <c r="V25" s="83">
        <f t="shared" si="23"/>
        <v>0</v>
      </c>
      <c r="W25" s="83">
        <f t="shared" si="24"/>
        <v>0</v>
      </c>
      <c r="X25" s="83">
        <f t="shared" si="25"/>
        <v>0</v>
      </c>
    </row>
    <row r="26" spans="1:24" ht="16.5" customHeight="1">
      <c r="A26" s="8"/>
      <c r="B26" s="16" t="s">
        <v>14</v>
      </c>
      <c r="C26" s="50"/>
      <c r="D26" s="50"/>
      <c r="E26" s="50">
        <f t="shared" si="14"/>
        <v>0</v>
      </c>
      <c r="F26" s="99">
        <v>0</v>
      </c>
      <c r="G26" s="99">
        <v>0</v>
      </c>
      <c r="H26" s="99">
        <f t="shared" si="15"/>
        <v>0</v>
      </c>
      <c r="I26" s="123">
        <v>0</v>
      </c>
      <c r="J26" s="123">
        <v>0</v>
      </c>
      <c r="K26" s="123">
        <f t="shared" si="16"/>
        <v>0</v>
      </c>
      <c r="L26" s="149">
        <v>0</v>
      </c>
      <c r="M26" s="149">
        <v>0</v>
      </c>
      <c r="N26" s="149">
        <f t="shared" si="17"/>
        <v>0</v>
      </c>
      <c r="O26" s="56">
        <f t="shared" si="18"/>
        <v>0</v>
      </c>
      <c r="P26" s="56">
        <f t="shared" si="18"/>
        <v>0</v>
      </c>
      <c r="Q26" s="57">
        <f t="shared" si="19"/>
        <v>0</v>
      </c>
      <c r="R26" s="66">
        <v>2</v>
      </c>
      <c r="S26" s="76" t="str">
        <f t="shared" si="20"/>
        <v>0</v>
      </c>
      <c r="T26" s="76" t="str">
        <f t="shared" si="21"/>
        <v>0</v>
      </c>
      <c r="U26" s="76">
        <f t="shared" si="22"/>
        <v>0</v>
      </c>
      <c r="V26" s="83">
        <f t="shared" si="23"/>
        <v>0</v>
      </c>
      <c r="W26" s="83">
        <f t="shared" si="24"/>
        <v>0</v>
      </c>
      <c r="X26" s="83">
        <f t="shared" si="25"/>
        <v>0</v>
      </c>
    </row>
    <row r="27" spans="1:24" s="35" customFormat="1" ht="16.5" customHeight="1">
      <c r="A27" s="9"/>
      <c r="B27" s="22" t="s">
        <v>87</v>
      </c>
      <c r="C27" s="51">
        <f t="shared" ref="C27:X27" si="26">SUM(C21:C26)</f>
        <v>0</v>
      </c>
      <c r="D27" s="51">
        <f t="shared" si="26"/>
        <v>0</v>
      </c>
      <c r="E27" s="51">
        <f t="shared" si="26"/>
        <v>0</v>
      </c>
      <c r="F27" s="100">
        <f t="shared" si="26"/>
        <v>0</v>
      </c>
      <c r="G27" s="100">
        <f t="shared" si="26"/>
        <v>0</v>
      </c>
      <c r="H27" s="100">
        <f t="shared" si="26"/>
        <v>0</v>
      </c>
      <c r="I27" s="124">
        <f t="shared" si="26"/>
        <v>0</v>
      </c>
      <c r="J27" s="124">
        <f t="shared" si="26"/>
        <v>0</v>
      </c>
      <c r="K27" s="124">
        <f t="shared" si="26"/>
        <v>0</v>
      </c>
      <c r="L27" s="150">
        <f t="shared" si="26"/>
        <v>0</v>
      </c>
      <c r="M27" s="150">
        <f t="shared" si="26"/>
        <v>0</v>
      </c>
      <c r="N27" s="150">
        <f t="shared" si="26"/>
        <v>0</v>
      </c>
      <c r="O27" s="58">
        <f t="shared" si="26"/>
        <v>0</v>
      </c>
      <c r="P27" s="58">
        <f t="shared" si="26"/>
        <v>0</v>
      </c>
      <c r="Q27" s="59">
        <f t="shared" si="26"/>
        <v>0</v>
      </c>
      <c r="R27" s="87">
        <f t="shared" si="26"/>
        <v>12</v>
      </c>
      <c r="S27" s="77">
        <f t="shared" si="26"/>
        <v>0</v>
      </c>
      <c r="T27" s="77">
        <f t="shared" si="26"/>
        <v>0</v>
      </c>
      <c r="U27" s="77">
        <f t="shared" si="26"/>
        <v>0</v>
      </c>
      <c r="V27" s="84">
        <f t="shared" si="26"/>
        <v>0</v>
      </c>
      <c r="W27" s="84">
        <f t="shared" si="26"/>
        <v>0</v>
      </c>
      <c r="X27" s="84">
        <f t="shared" si="26"/>
        <v>0</v>
      </c>
    </row>
    <row r="28" spans="1:24" ht="16.5" customHeight="1">
      <c r="A28" s="8"/>
      <c r="B28" s="12" t="s">
        <v>127</v>
      </c>
      <c r="C28" s="52"/>
      <c r="D28" s="52"/>
      <c r="E28" s="52"/>
      <c r="F28" s="102"/>
      <c r="G28" s="102"/>
      <c r="H28" s="101"/>
      <c r="I28" s="127"/>
      <c r="J28" s="127"/>
      <c r="K28" s="126"/>
      <c r="L28" s="152"/>
      <c r="M28" s="152"/>
      <c r="N28" s="151"/>
      <c r="O28" s="60"/>
      <c r="P28" s="60"/>
      <c r="Q28" s="61"/>
      <c r="R28" s="68"/>
      <c r="S28" s="78"/>
      <c r="T28" s="78"/>
      <c r="U28" s="78"/>
      <c r="V28" s="85"/>
      <c r="W28" s="85"/>
      <c r="X28" s="86"/>
    </row>
    <row r="29" spans="1:24" ht="16.5" customHeight="1">
      <c r="A29" s="8"/>
      <c r="B29" s="26" t="s">
        <v>128</v>
      </c>
      <c r="C29" s="50"/>
      <c r="D29" s="50"/>
      <c r="E29" s="50">
        <f t="shared" si="1"/>
        <v>0</v>
      </c>
      <c r="F29" s="99">
        <v>0</v>
      </c>
      <c r="G29" s="99">
        <v>0</v>
      </c>
      <c r="H29" s="99">
        <f t="shared" si="2"/>
        <v>0</v>
      </c>
      <c r="I29" s="123">
        <v>0</v>
      </c>
      <c r="J29" s="123">
        <v>0</v>
      </c>
      <c r="K29" s="123">
        <f t="shared" si="3"/>
        <v>0</v>
      </c>
      <c r="L29" s="149">
        <v>0</v>
      </c>
      <c r="M29" s="149">
        <v>0</v>
      </c>
      <c r="N29" s="149">
        <f t="shared" si="4"/>
        <v>0</v>
      </c>
      <c r="O29" s="56">
        <f>C29+F29+I29+L29</f>
        <v>0</v>
      </c>
      <c r="P29" s="56">
        <f>D29+G29+J29+M29</f>
        <v>0</v>
      </c>
      <c r="Q29" s="57">
        <f t="shared" si="5"/>
        <v>0</v>
      </c>
      <c r="R29" s="66">
        <v>2</v>
      </c>
      <c r="S29" s="76" t="str">
        <f t="shared" si="6"/>
        <v>0</v>
      </c>
      <c r="T29" s="76" t="str">
        <f t="shared" si="7"/>
        <v>0</v>
      </c>
      <c r="U29" s="76">
        <f t="shared" si="8"/>
        <v>0</v>
      </c>
      <c r="V29" s="83">
        <f t="shared" si="9"/>
        <v>0</v>
      </c>
      <c r="W29" s="83">
        <f t="shared" si="10"/>
        <v>0</v>
      </c>
      <c r="X29" s="83">
        <f t="shared" si="11"/>
        <v>0</v>
      </c>
    </row>
    <row r="30" spans="1:24" ht="16.5" customHeight="1">
      <c r="A30" s="8"/>
      <c r="B30" s="18" t="s">
        <v>87</v>
      </c>
      <c r="C30" s="51">
        <f t="shared" ref="C30:X30" si="27">SUM(C29)</f>
        <v>0</v>
      </c>
      <c r="D30" s="51">
        <f t="shared" si="27"/>
        <v>0</v>
      </c>
      <c r="E30" s="51">
        <f t="shared" si="27"/>
        <v>0</v>
      </c>
      <c r="F30" s="100">
        <f t="shared" si="27"/>
        <v>0</v>
      </c>
      <c r="G30" s="100">
        <f t="shared" si="27"/>
        <v>0</v>
      </c>
      <c r="H30" s="100">
        <f t="shared" si="27"/>
        <v>0</v>
      </c>
      <c r="I30" s="124">
        <f t="shared" si="27"/>
        <v>0</v>
      </c>
      <c r="J30" s="124">
        <f t="shared" si="27"/>
        <v>0</v>
      </c>
      <c r="K30" s="124">
        <f t="shared" si="27"/>
        <v>0</v>
      </c>
      <c r="L30" s="150">
        <f t="shared" si="27"/>
        <v>0</v>
      </c>
      <c r="M30" s="150">
        <f t="shared" si="27"/>
        <v>0</v>
      </c>
      <c r="N30" s="150">
        <f t="shared" si="27"/>
        <v>0</v>
      </c>
      <c r="O30" s="58">
        <f t="shared" si="27"/>
        <v>0</v>
      </c>
      <c r="P30" s="58">
        <f t="shared" si="27"/>
        <v>0</v>
      </c>
      <c r="Q30" s="59">
        <f t="shared" si="27"/>
        <v>0</v>
      </c>
      <c r="R30" s="66">
        <f t="shared" si="27"/>
        <v>2</v>
      </c>
      <c r="S30" s="77">
        <f t="shared" si="27"/>
        <v>0</v>
      </c>
      <c r="T30" s="77">
        <f t="shared" si="27"/>
        <v>0</v>
      </c>
      <c r="U30" s="77">
        <f t="shared" si="27"/>
        <v>0</v>
      </c>
      <c r="V30" s="84">
        <f t="shared" si="27"/>
        <v>0</v>
      </c>
      <c r="W30" s="84">
        <f t="shared" si="27"/>
        <v>0</v>
      </c>
      <c r="X30" s="84">
        <f t="shared" si="27"/>
        <v>0</v>
      </c>
    </row>
    <row r="31" spans="1:24" ht="16.5" customHeight="1">
      <c r="A31" s="8"/>
      <c r="B31" s="12" t="s">
        <v>129</v>
      </c>
      <c r="C31" s="52"/>
      <c r="D31" s="52"/>
      <c r="E31" s="52"/>
      <c r="F31" s="102"/>
      <c r="G31" s="102"/>
      <c r="H31" s="101"/>
      <c r="I31" s="127"/>
      <c r="J31" s="127"/>
      <c r="K31" s="126"/>
      <c r="L31" s="152"/>
      <c r="M31" s="152"/>
      <c r="N31" s="151"/>
      <c r="O31" s="60"/>
      <c r="P31" s="60"/>
      <c r="Q31" s="61"/>
      <c r="R31" s="68"/>
      <c r="S31" s="78"/>
      <c r="T31" s="78"/>
      <c r="U31" s="78"/>
      <c r="V31" s="85"/>
      <c r="W31" s="85"/>
      <c r="X31" s="86"/>
    </row>
    <row r="32" spans="1:24" ht="16.5" customHeight="1">
      <c r="A32" s="8"/>
      <c r="B32" s="26" t="s">
        <v>176</v>
      </c>
      <c r="C32" s="50"/>
      <c r="D32" s="50"/>
      <c r="E32" s="50">
        <f t="shared" si="1"/>
        <v>0</v>
      </c>
      <c r="F32" s="99">
        <v>0</v>
      </c>
      <c r="G32" s="99">
        <v>0</v>
      </c>
      <c r="H32" s="99">
        <f t="shared" si="2"/>
        <v>0</v>
      </c>
      <c r="I32" s="123">
        <v>0</v>
      </c>
      <c r="J32" s="123">
        <v>0</v>
      </c>
      <c r="K32" s="123">
        <f t="shared" si="3"/>
        <v>0</v>
      </c>
      <c r="L32" s="149">
        <v>0</v>
      </c>
      <c r="M32" s="149">
        <v>0</v>
      </c>
      <c r="N32" s="149">
        <f t="shared" si="4"/>
        <v>0</v>
      </c>
      <c r="O32" s="56">
        <f>C32+F32+I32+L32</f>
        <v>0</v>
      </c>
      <c r="P32" s="56">
        <f>D32+G32+J32+M32</f>
        <v>0</v>
      </c>
      <c r="Q32" s="57">
        <f t="shared" si="5"/>
        <v>0</v>
      </c>
      <c r="R32" s="66">
        <v>2</v>
      </c>
      <c r="S32" s="76" t="str">
        <f t="shared" si="6"/>
        <v>0</v>
      </c>
      <c r="T32" s="76" t="str">
        <f t="shared" si="7"/>
        <v>0</v>
      </c>
      <c r="U32" s="76">
        <f t="shared" si="8"/>
        <v>0</v>
      </c>
      <c r="V32" s="83">
        <f t="shared" si="9"/>
        <v>0</v>
      </c>
      <c r="W32" s="83">
        <f t="shared" si="10"/>
        <v>0</v>
      </c>
      <c r="X32" s="83">
        <f t="shared" si="11"/>
        <v>0</v>
      </c>
    </row>
    <row r="33" spans="1:24" s="35" customFormat="1" ht="16.5" customHeight="1">
      <c r="A33" s="9"/>
      <c r="B33" s="18" t="s">
        <v>87</v>
      </c>
      <c r="C33" s="51">
        <f t="shared" ref="C33:X33" si="28">SUM(C32)</f>
        <v>0</v>
      </c>
      <c r="D33" s="51">
        <f t="shared" si="28"/>
        <v>0</v>
      </c>
      <c r="E33" s="51">
        <f t="shared" si="28"/>
        <v>0</v>
      </c>
      <c r="F33" s="100">
        <f t="shared" si="28"/>
        <v>0</v>
      </c>
      <c r="G33" s="100">
        <f t="shared" si="28"/>
        <v>0</v>
      </c>
      <c r="H33" s="100">
        <f t="shared" si="28"/>
        <v>0</v>
      </c>
      <c r="I33" s="124">
        <f t="shared" si="28"/>
        <v>0</v>
      </c>
      <c r="J33" s="124">
        <f t="shared" si="28"/>
        <v>0</v>
      </c>
      <c r="K33" s="124">
        <f t="shared" si="28"/>
        <v>0</v>
      </c>
      <c r="L33" s="150">
        <f t="shared" si="28"/>
        <v>0</v>
      </c>
      <c r="M33" s="150">
        <f t="shared" si="28"/>
        <v>0</v>
      </c>
      <c r="N33" s="150">
        <f t="shared" si="28"/>
        <v>0</v>
      </c>
      <c r="O33" s="58">
        <f t="shared" si="28"/>
        <v>0</v>
      </c>
      <c r="P33" s="58">
        <f t="shared" si="28"/>
        <v>0</v>
      </c>
      <c r="Q33" s="59">
        <f t="shared" si="28"/>
        <v>0</v>
      </c>
      <c r="R33" s="66">
        <f t="shared" si="28"/>
        <v>2</v>
      </c>
      <c r="S33" s="77">
        <f t="shared" si="28"/>
        <v>0</v>
      </c>
      <c r="T33" s="77">
        <f t="shared" si="28"/>
        <v>0</v>
      </c>
      <c r="U33" s="77">
        <f t="shared" si="28"/>
        <v>0</v>
      </c>
      <c r="V33" s="84">
        <f t="shared" si="28"/>
        <v>0</v>
      </c>
      <c r="W33" s="84">
        <f t="shared" si="28"/>
        <v>0</v>
      </c>
      <c r="X33" s="84">
        <f t="shared" si="28"/>
        <v>0</v>
      </c>
    </row>
    <row r="34" spans="1:24" ht="16.5" customHeight="1">
      <c r="A34" s="8"/>
      <c r="B34" s="12" t="s">
        <v>136</v>
      </c>
      <c r="C34" s="52"/>
      <c r="D34" s="52"/>
      <c r="E34" s="52"/>
      <c r="F34" s="102"/>
      <c r="G34" s="102"/>
      <c r="H34" s="101"/>
      <c r="I34" s="127"/>
      <c r="J34" s="127"/>
      <c r="K34" s="126"/>
      <c r="L34" s="152"/>
      <c r="M34" s="152"/>
      <c r="N34" s="151"/>
      <c r="O34" s="60"/>
      <c r="P34" s="60"/>
      <c r="Q34" s="61"/>
      <c r="R34" s="68"/>
      <c r="S34" s="78"/>
      <c r="T34" s="78"/>
      <c r="U34" s="78"/>
      <c r="V34" s="85"/>
      <c r="W34" s="85"/>
      <c r="X34" s="86"/>
    </row>
    <row r="35" spans="1:24" ht="16.5" customHeight="1">
      <c r="A35" s="8"/>
      <c r="B35" s="26" t="s">
        <v>9</v>
      </c>
      <c r="C35" s="50"/>
      <c r="D35" s="50"/>
      <c r="E35" s="50">
        <f t="shared" si="1"/>
        <v>0</v>
      </c>
      <c r="F35" s="99">
        <v>0</v>
      </c>
      <c r="G35" s="99">
        <v>0</v>
      </c>
      <c r="H35" s="99">
        <f t="shared" si="2"/>
        <v>0</v>
      </c>
      <c r="I35" s="123">
        <v>0</v>
      </c>
      <c r="J35" s="123">
        <v>0</v>
      </c>
      <c r="K35" s="123">
        <f t="shared" si="3"/>
        <v>0</v>
      </c>
      <c r="L35" s="149">
        <v>0</v>
      </c>
      <c r="M35" s="149">
        <v>0</v>
      </c>
      <c r="N35" s="149">
        <f t="shared" si="4"/>
        <v>0</v>
      </c>
      <c r="O35" s="56">
        <f>C35+F35+I35+L35</f>
        <v>0</v>
      </c>
      <c r="P35" s="56">
        <f>D35+G35+J35+M35</f>
        <v>0</v>
      </c>
      <c r="Q35" s="57">
        <f t="shared" si="5"/>
        <v>0</v>
      </c>
      <c r="R35" s="66">
        <v>2</v>
      </c>
      <c r="S35" s="76" t="str">
        <f t="shared" si="6"/>
        <v>0</v>
      </c>
      <c r="T35" s="76" t="str">
        <f t="shared" si="7"/>
        <v>0</v>
      </c>
      <c r="U35" s="76">
        <f t="shared" si="8"/>
        <v>0</v>
      </c>
      <c r="V35" s="83">
        <f t="shared" si="9"/>
        <v>0</v>
      </c>
      <c r="W35" s="83">
        <f t="shared" si="10"/>
        <v>0</v>
      </c>
      <c r="X35" s="83">
        <f t="shared" si="11"/>
        <v>0</v>
      </c>
    </row>
    <row r="36" spans="1:24" ht="16.5" customHeight="1">
      <c r="A36" s="8"/>
      <c r="B36" s="27" t="s">
        <v>10</v>
      </c>
      <c r="C36" s="50"/>
      <c r="D36" s="50"/>
      <c r="E36" s="50">
        <f t="shared" si="1"/>
        <v>0</v>
      </c>
      <c r="F36" s="99">
        <v>0</v>
      </c>
      <c r="G36" s="99">
        <v>0</v>
      </c>
      <c r="H36" s="99">
        <f t="shared" si="2"/>
        <v>0</v>
      </c>
      <c r="I36" s="123">
        <v>0</v>
      </c>
      <c r="J36" s="123">
        <v>0</v>
      </c>
      <c r="K36" s="123">
        <f t="shared" si="3"/>
        <v>0</v>
      </c>
      <c r="L36" s="149">
        <v>0</v>
      </c>
      <c r="M36" s="149">
        <v>0</v>
      </c>
      <c r="N36" s="149">
        <f t="shared" si="4"/>
        <v>0</v>
      </c>
      <c r="O36" s="56">
        <f>C36+F36+I36+L36</f>
        <v>0</v>
      </c>
      <c r="P36" s="56">
        <f>D36+G36+J36+M36</f>
        <v>0</v>
      </c>
      <c r="Q36" s="57">
        <f t="shared" si="5"/>
        <v>0</v>
      </c>
      <c r="R36" s="66">
        <v>2</v>
      </c>
      <c r="S36" s="76" t="str">
        <f t="shared" si="6"/>
        <v>0</v>
      </c>
      <c r="T36" s="76" t="str">
        <f t="shared" si="7"/>
        <v>0</v>
      </c>
      <c r="U36" s="76">
        <f t="shared" si="8"/>
        <v>0</v>
      </c>
      <c r="V36" s="83">
        <f t="shared" si="9"/>
        <v>0</v>
      </c>
      <c r="W36" s="83">
        <f t="shared" si="10"/>
        <v>0</v>
      </c>
      <c r="X36" s="83">
        <f t="shared" si="11"/>
        <v>0</v>
      </c>
    </row>
    <row r="37" spans="1:24" s="35" customFormat="1" ht="16.5" customHeight="1">
      <c r="A37" s="9"/>
      <c r="B37" s="18" t="s">
        <v>87</v>
      </c>
      <c r="C37" s="51">
        <f t="shared" ref="C37:X37" si="29">SUM(C35:C36)</f>
        <v>0</v>
      </c>
      <c r="D37" s="51">
        <f t="shared" si="29"/>
        <v>0</v>
      </c>
      <c r="E37" s="51">
        <f t="shared" si="29"/>
        <v>0</v>
      </c>
      <c r="F37" s="100">
        <f t="shared" si="29"/>
        <v>0</v>
      </c>
      <c r="G37" s="100">
        <f t="shared" si="29"/>
        <v>0</v>
      </c>
      <c r="H37" s="100">
        <f t="shared" si="29"/>
        <v>0</v>
      </c>
      <c r="I37" s="124">
        <f t="shared" si="29"/>
        <v>0</v>
      </c>
      <c r="J37" s="124">
        <f t="shared" si="29"/>
        <v>0</v>
      </c>
      <c r="K37" s="124">
        <f t="shared" si="29"/>
        <v>0</v>
      </c>
      <c r="L37" s="150">
        <f t="shared" si="29"/>
        <v>0</v>
      </c>
      <c r="M37" s="150">
        <f t="shared" si="29"/>
        <v>0</v>
      </c>
      <c r="N37" s="150">
        <f t="shared" si="29"/>
        <v>0</v>
      </c>
      <c r="O37" s="58">
        <f t="shared" si="29"/>
        <v>0</v>
      </c>
      <c r="P37" s="58">
        <f t="shared" si="29"/>
        <v>0</v>
      </c>
      <c r="Q37" s="59">
        <f t="shared" si="29"/>
        <v>0</v>
      </c>
      <c r="R37" s="66">
        <f t="shared" si="29"/>
        <v>4</v>
      </c>
      <c r="S37" s="77">
        <f t="shared" si="29"/>
        <v>0</v>
      </c>
      <c r="T37" s="77">
        <f t="shared" si="29"/>
        <v>0</v>
      </c>
      <c r="U37" s="77">
        <f t="shared" si="29"/>
        <v>0</v>
      </c>
      <c r="V37" s="84">
        <f t="shared" si="29"/>
        <v>0</v>
      </c>
      <c r="W37" s="84">
        <f t="shared" si="29"/>
        <v>0</v>
      </c>
      <c r="X37" s="84">
        <f t="shared" si="29"/>
        <v>0</v>
      </c>
    </row>
    <row r="38" spans="1:24" ht="16.5" customHeight="1">
      <c r="A38" s="8"/>
      <c r="B38" s="12" t="s">
        <v>90</v>
      </c>
      <c r="C38" s="52"/>
      <c r="D38" s="52"/>
      <c r="E38" s="52"/>
      <c r="F38" s="102"/>
      <c r="G38" s="102"/>
      <c r="H38" s="101"/>
      <c r="I38" s="127"/>
      <c r="J38" s="127"/>
      <c r="K38" s="126"/>
      <c r="L38" s="152"/>
      <c r="M38" s="152"/>
      <c r="N38" s="151"/>
      <c r="O38" s="60"/>
      <c r="P38" s="60"/>
      <c r="Q38" s="61"/>
      <c r="R38" s="68"/>
      <c r="S38" s="78"/>
      <c r="T38" s="78"/>
      <c r="U38" s="78"/>
      <c r="V38" s="85"/>
      <c r="W38" s="85"/>
      <c r="X38" s="86"/>
    </row>
    <row r="39" spans="1:24" ht="16.5" customHeight="1">
      <c r="A39" s="8"/>
      <c r="B39" s="16" t="s">
        <v>11</v>
      </c>
      <c r="C39" s="50"/>
      <c r="D39" s="50"/>
      <c r="E39" s="50">
        <f t="shared" si="1"/>
        <v>0</v>
      </c>
      <c r="F39" s="99">
        <v>0</v>
      </c>
      <c r="G39" s="99">
        <v>0</v>
      </c>
      <c r="H39" s="99">
        <f t="shared" si="2"/>
        <v>0</v>
      </c>
      <c r="I39" s="123">
        <v>0</v>
      </c>
      <c r="J39" s="123">
        <v>0</v>
      </c>
      <c r="K39" s="123">
        <f t="shared" si="3"/>
        <v>0</v>
      </c>
      <c r="L39" s="149">
        <v>0</v>
      </c>
      <c r="M39" s="149">
        <v>0</v>
      </c>
      <c r="N39" s="149">
        <f t="shared" si="4"/>
        <v>0</v>
      </c>
      <c r="O39" s="56">
        <f>C39+F39+I39+L39</f>
        <v>0</v>
      </c>
      <c r="P39" s="56">
        <f>D39+G39+J39+M39</f>
        <v>0</v>
      </c>
      <c r="Q39" s="57">
        <f t="shared" si="5"/>
        <v>0</v>
      </c>
      <c r="R39" s="66">
        <v>2</v>
      </c>
      <c r="S39" s="76" t="str">
        <f t="shared" si="6"/>
        <v>0</v>
      </c>
      <c r="T39" s="76" t="str">
        <f t="shared" si="7"/>
        <v>0</v>
      </c>
      <c r="U39" s="76">
        <f t="shared" si="8"/>
        <v>0</v>
      </c>
      <c r="V39" s="83">
        <f t="shared" si="9"/>
        <v>0</v>
      </c>
      <c r="W39" s="83">
        <f t="shared" si="10"/>
        <v>0</v>
      </c>
      <c r="X39" s="83">
        <f t="shared" si="11"/>
        <v>0</v>
      </c>
    </row>
    <row r="40" spans="1:24" s="35" customFormat="1" ht="16.5" customHeight="1">
      <c r="A40" s="9"/>
      <c r="B40" s="22" t="s">
        <v>87</v>
      </c>
      <c r="C40" s="51">
        <f t="shared" ref="C40:X40" si="30">SUM(C39)</f>
        <v>0</v>
      </c>
      <c r="D40" s="51">
        <f t="shared" si="30"/>
        <v>0</v>
      </c>
      <c r="E40" s="51">
        <f t="shared" si="30"/>
        <v>0</v>
      </c>
      <c r="F40" s="100">
        <f t="shared" si="30"/>
        <v>0</v>
      </c>
      <c r="G40" s="100">
        <f t="shared" si="30"/>
        <v>0</v>
      </c>
      <c r="H40" s="100">
        <f t="shared" si="30"/>
        <v>0</v>
      </c>
      <c r="I40" s="124">
        <f t="shared" si="30"/>
        <v>0</v>
      </c>
      <c r="J40" s="124">
        <f t="shared" si="30"/>
        <v>0</v>
      </c>
      <c r="K40" s="124">
        <f t="shared" si="30"/>
        <v>0</v>
      </c>
      <c r="L40" s="150">
        <f t="shared" si="30"/>
        <v>0</v>
      </c>
      <c r="M40" s="150">
        <f t="shared" si="30"/>
        <v>0</v>
      </c>
      <c r="N40" s="150">
        <f t="shared" si="30"/>
        <v>0</v>
      </c>
      <c r="O40" s="58">
        <f t="shared" si="30"/>
        <v>0</v>
      </c>
      <c r="P40" s="58">
        <f t="shared" si="30"/>
        <v>0</v>
      </c>
      <c r="Q40" s="59">
        <f t="shared" si="30"/>
        <v>0</v>
      </c>
      <c r="R40" s="66">
        <f t="shared" si="30"/>
        <v>2</v>
      </c>
      <c r="S40" s="77">
        <f t="shared" si="30"/>
        <v>0</v>
      </c>
      <c r="T40" s="77">
        <f t="shared" si="30"/>
        <v>0</v>
      </c>
      <c r="U40" s="77">
        <f t="shared" si="30"/>
        <v>0</v>
      </c>
      <c r="V40" s="84">
        <f t="shared" si="30"/>
        <v>0</v>
      </c>
      <c r="W40" s="84">
        <f t="shared" si="30"/>
        <v>0</v>
      </c>
      <c r="X40" s="84">
        <f t="shared" si="30"/>
        <v>0</v>
      </c>
    </row>
    <row r="41" spans="1:24" ht="19.5" customHeight="1">
      <c r="A41" s="9"/>
      <c r="B41" s="21" t="s">
        <v>137</v>
      </c>
      <c r="C41" s="52"/>
      <c r="D41" s="52"/>
      <c r="E41" s="52"/>
      <c r="F41" s="103"/>
      <c r="G41" s="103"/>
      <c r="H41" s="101"/>
      <c r="I41" s="128"/>
      <c r="J41" s="128"/>
      <c r="K41" s="126"/>
      <c r="L41" s="153"/>
      <c r="M41" s="153"/>
      <c r="N41" s="151"/>
      <c r="O41" s="60"/>
      <c r="P41" s="60"/>
      <c r="Q41" s="61"/>
      <c r="R41" s="65"/>
      <c r="S41" s="78"/>
      <c r="T41" s="78"/>
      <c r="U41" s="78"/>
      <c r="V41" s="85"/>
      <c r="W41" s="85"/>
      <c r="X41" s="86"/>
    </row>
    <row r="42" spans="1:24" ht="16.5" customHeight="1">
      <c r="A42" s="9"/>
      <c r="B42" s="23" t="s">
        <v>9</v>
      </c>
      <c r="C42" s="50"/>
      <c r="D42" s="50"/>
      <c r="E42" s="50">
        <f t="shared" si="1"/>
        <v>0</v>
      </c>
      <c r="F42" s="104"/>
      <c r="G42" s="104"/>
      <c r="H42" s="99">
        <f t="shared" si="2"/>
        <v>0</v>
      </c>
      <c r="I42" s="129"/>
      <c r="J42" s="129"/>
      <c r="K42" s="123">
        <f t="shared" si="3"/>
        <v>0</v>
      </c>
      <c r="L42" s="154">
        <v>0</v>
      </c>
      <c r="M42" s="154">
        <v>0</v>
      </c>
      <c r="N42" s="149">
        <f t="shared" si="4"/>
        <v>0</v>
      </c>
      <c r="O42" s="56">
        <f t="shared" ref="O42:P44" si="31">C42+F42+I42+L42</f>
        <v>0</v>
      </c>
      <c r="P42" s="56">
        <f t="shared" si="31"/>
        <v>0</v>
      </c>
      <c r="Q42" s="57">
        <f t="shared" si="5"/>
        <v>0</v>
      </c>
      <c r="R42" s="64">
        <v>2</v>
      </c>
      <c r="S42" s="76" t="str">
        <f t="shared" si="6"/>
        <v>0</v>
      </c>
      <c r="T42" s="76" t="str">
        <f t="shared" si="7"/>
        <v>0</v>
      </c>
      <c r="U42" s="76">
        <f t="shared" si="8"/>
        <v>0</v>
      </c>
      <c r="V42" s="83">
        <f t="shared" si="9"/>
        <v>0</v>
      </c>
      <c r="W42" s="83">
        <f t="shared" si="10"/>
        <v>0</v>
      </c>
      <c r="X42" s="83">
        <f t="shared" si="11"/>
        <v>0</v>
      </c>
    </row>
    <row r="43" spans="1:24" ht="16.5" customHeight="1">
      <c r="A43" s="9"/>
      <c r="B43" s="23" t="s">
        <v>85</v>
      </c>
      <c r="C43" s="50"/>
      <c r="D43" s="50"/>
      <c r="E43" s="50">
        <f t="shared" si="1"/>
        <v>0</v>
      </c>
      <c r="F43" s="104"/>
      <c r="G43" s="104"/>
      <c r="H43" s="99">
        <f t="shared" si="2"/>
        <v>0</v>
      </c>
      <c r="I43" s="129"/>
      <c r="J43" s="129"/>
      <c r="K43" s="123">
        <f t="shared" si="3"/>
        <v>0</v>
      </c>
      <c r="L43" s="154">
        <v>0</v>
      </c>
      <c r="M43" s="154">
        <v>0</v>
      </c>
      <c r="N43" s="149">
        <f t="shared" si="4"/>
        <v>0</v>
      </c>
      <c r="O43" s="56">
        <f t="shared" si="31"/>
        <v>0</v>
      </c>
      <c r="P43" s="56">
        <f t="shared" si="31"/>
        <v>0</v>
      </c>
      <c r="Q43" s="57">
        <f t="shared" si="5"/>
        <v>0</v>
      </c>
      <c r="R43" s="64">
        <v>1</v>
      </c>
      <c r="S43" s="76">
        <f t="shared" si="6"/>
        <v>0</v>
      </c>
      <c r="T43" s="76">
        <f t="shared" si="7"/>
        <v>0</v>
      </c>
      <c r="U43" s="76">
        <f t="shared" si="8"/>
        <v>0</v>
      </c>
      <c r="V43" s="83" t="str">
        <f t="shared" si="9"/>
        <v>0</v>
      </c>
      <c r="W43" s="83" t="str">
        <f t="shared" si="10"/>
        <v>0</v>
      </c>
      <c r="X43" s="83">
        <f t="shared" si="11"/>
        <v>0</v>
      </c>
    </row>
    <row r="44" spans="1:24" ht="16.5" customHeight="1">
      <c r="A44" s="9"/>
      <c r="B44" s="23" t="s">
        <v>134</v>
      </c>
      <c r="C44" s="50"/>
      <c r="D44" s="50"/>
      <c r="E44" s="50">
        <f t="shared" si="1"/>
        <v>0</v>
      </c>
      <c r="F44" s="104"/>
      <c r="G44" s="104"/>
      <c r="H44" s="99">
        <f t="shared" si="2"/>
        <v>0</v>
      </c>
      <c r="I44" s="129"/>
      <c r="J44" s="129"/>
      <c r="K44" s="123">
        <f t="shared" si="3"/>
        <v>0</v>
      </c>
      <c r="L44" s="154">
        <v>0</v>
      </c>
      <c r="M44" s="154">
        <v>0</v>
      </c>
      <c r="N44" s="149">
        <f t="shared" si="4"/>
        <v>0</v>
      </c>
      <c r="O44" s="56">
        <f t="shared" si="31"/>
        <v>0</v>
      </c>
      <c r="P44" s="56">
        <f t="shared" si="31"/>
        <v>0</v>
      </c>
      <c r="Q44" s="57">
        <f t="shared" si="5"/>
        <v>0</v>
      </c>
      <c r="R44" s="64">
        <v>2</v>
      </c>
      <c r="S44" s="76" t="str">
        <f t="shared" si="6"/>
        <v>0</v>
      </c>
      <c r="T44" s="76" t="str">
        <f t="shared" si="7"/>
        <v>0</v>
      </c>
      <c r="U44" s="76">
        <f t="shared" si="8"/>
        <v>0</v>
      </c>
      <c r="V44" s="83">
        <f t="shared" si="9"/>
        <v>0</v>
      </c>
      <c r="W44" s="83">
        <f t="shared" si="10"/>
        <v>0</v>
      </c>
      <c r="X44" s="83">
        <f t="shared" si="11"/>
        <v>0</v>
      </c>
    </row>
    <row r="45" spans="1:24" s="35" customFormat="1" ht="16.5" customHeight="1">
      <c r="A45" s="9"/>
      <c r="B45" s="22" t="s">
        <v>87</v>
      </c>
      <c r="C45" s="51">
        <f t="shared" ref="C45:X45" si="32">SUM(C42:C44)</f>
        <v>0</v>
      </c>
      <c r="D45" s="51">
        <f t="shared" si="32"/>
        <v>0</v>
      </c>
      <c r="E45" s="51">
        <f t="shared" si="32"/>
        <v>0</v>
      </c>
      <c r="F45" s="105">
        <f t="shared" si="32"/>
        <v>0</v>
      </c>
      <c r="G45" s="105">
        <f t="shared" si="32"/>
        <v>0</v>
      </c>
      <c r="H45" s="100">
        <f t="shared" si="32"/>
        <v>0</v>
      </c>
      <c r="I45" s="129">
        <f t="shared" si="32"/>
        <v>0</v>
      </c>
      <c r="J45" s="129">
        <f t="shared" si="32"/>
        <v>0</v>
      </c>
      <c r="K45" s="124">
        <f t="shared" si="32"/>
        <v>0</v>
      </c>
      <c r="L45" s="155">
        <f t="shared" si="32"/>
        <v>0</v>
      </c>
      <c r="M45" s="155">
        <f t="shared" si="32"/>
        <v>0</v>
      </c>
      <c r="N45" s="150">
        <f t="shared" si="32"/>
        <v>0</v>
      </c>
      <c r="O45" s="58">
        <f t="shared" si="32"/>
        <v>0</v>
      </c>
      <c r="P45" s="58">
        <f t="shared" si="32"/>
        <v>0</v>
      </c>
      <c r="Q45" s="59">
        <f t="shared" si="32"/>
        <v>0</v>
      </c>
      <c r="R45" s="64">
        <f t="shared" si="32"/>
        <v>5</v>
      </c>
      <c r="S45" s="77">
        <f t="shared" si="32"/>
        <v>0</v>
      </c>
      <c r="T45" s="77">
        <f t="shared" si="32"/>
        <v>0</v>
      </c>
      <c r="U45" s="77">
        <f t="shared" si="32"/>
        <v>0</v>
      </c>
      <c r="V45" s="84">
        <f t="shared" si="32"/>
        <v>0</v>
      </c>
      <c r="W45" s="84">
        <f t="shared" si="32"/>
        <v>0</v>
      </c>
      <c r="X45" s="84">
        <f t="shared" si="32"/>
        <v>0</v>
      </c>
    </row>
    <row r="46" spans="1:24" s="35" customFormat="1" ht="16.5" customHeight="1">
      <c r="A46" s="9"/>
      <c r="B46" s="22" t="s">
        <v>89</v>
      </c>
      <c r="C46" s="51">
        <f t="shared" ref="C46:X46" si="33">C27+C30+C33+C37+C40+C45</f>
        <v>0</v>
      </c>
      <c r="D46" s="51">
        <f t="shared" si="33"/>
        <v>0</v>
      </c>
      <c r="E46" s="51">
        <f t="shared" si="33"/>
        <v>0</v>
      </c>
      <c r="F46" s="105">
        <f t="shared" si="33"/>
        <v>0</v>
      </c>
      <c r="G46" s="105">
        <f t="shared" si="33"/>
        <v>0</v>
      </c>
      <c r="H46" s="100">
        <f t="shared" si="33"/>
        <v>0</v>
      </c>
      <c r="I46" s="129">
        <f t="shared" si="33"/>
        <v>0</v>
      </c>
      <c r="J46" s="129">
        <f t="shared" si="33"/>
        <v>0</v>
      </c>
      <c r="K46" s="124">
        <f t="shared" si="33"/>
        <v>0</v>
      </c>
      <c r="L46" s="155">
        <f t="shared" si="33"/>
        <v>0</v>
      </c>
      <c r="M46" s="155">
        <f t="shared" si="33"/>
        <v>0</v>
      </c>
      <c r="N46" s="150">
        <f t="shared" si="33"/>
        <v>0</v>
      </c>
      <c r="O46" s="58">
        <f t="shared" si="33"/>
        <v>0</v>
      </c>
      <c r="P46" s="58">
        <f t="shared" si="33"/>
        <v>0</v>
      </c>
      <c r="Q46" s="59">
        <f t="shared" si="33"/>
        <v>0</v>
      </c>
      <c r="R46" s="64">
        <f t="shared" si="33"/>
        <v>27</v>
      </c>
      <c r="S46" s="77">
        <f t="shared" si="33"/>
        <v>0</v>
      </c>
      <c r="T46" s="77">
        <f t="shared" si="33"/>
        <v>0</v>
      </c>
      <c r="U46" s="77">
        <f t="shared" si="33"/>
        <v>0</v>
      </c>
      <c r="V46" s="84">
        <f t="shared" si="33"/>
        <v>0</v>
      </c>
      <c r="W46" s="84">
        <f t="shared" si="33"/>
        <v>0</v>
      </c>
      <c r="X46" s="84">
        <f t="shared" si="33"/>
        <v>0</v>
      </c>
    </row>
    <row r="47" spans="1:24" ht="16.5" customHeight="1">
      <c r="A47" s="8"/>
      <c r="B47" s="13" t="s">
        <v>130</v>
      </c>
      <c r="C47" s="52"/>
      <c r="D47" s="52"/>
      <c r="E47" s="52"/>
      <c r="F47" s="103"/>
      <c r="G47" s="103"/>
      <c r="H47" s="101"/>
      <c r="I47" s="128"/>
      <c r="J47" s="128"/>
      <c r="K47" s="126"/>
      <c r="L47" s="153"/>
      <c r="M47" s="153"/>
      <c r="N47" s="151"/>
      <c r="O47" s="60"/>
      <c r="P47" s="60"/>
      <c r="Q47" s="61"/>
      <c r="R47" s="65"/>
      <c r="S47" s="78"/>
      <c r="T47" s="78"/>
      <c r="U47" s="78"/>
      <c r="V47" s="85"/>
      <c r="W47" s="85"/>
      <c r="X47" s="86"/>
    </row>
    <row r="48" spans="1:24" ht="16.5" customHeight="1">
      <c r="A48" s="8"/>
      <c r="B48" s="12" t="s">
        <v>136</v>
      </c>
      <c r="C48" s="52"/>
      <c r="D48" s="52"/>
      <c r="E48" s="52"/>
      <c r="F48" s="103"/>
      <c r="G48" s="103"/>
      <c r="H48" s="101"/>
      <c r="I48" s="128"/>
      <c r="J48" s="128"/>
      <c r="K48" s="126"/>
      <c r="L48" s="153"/>
      <c r="M48" s="153"/>
      <c r="N48" s="151"/>
      <c r="O48" s="60"/>
      <c r="P48" s="60"/>
      <c r="Q48" s="61"/>
      <c r="R48" s="65"/>
      <c r="S48" s="78"/>
      <c r="T48" s="78"/>
      <c r="U48" s="78"/>
      <c r="V48" s="85"/>
      <c r="W48" s="85"/>
      <c r="X48" s="86"/>
    </row>
    <row r="49" spans="1:24" s="2" customFormat="1" ht="16.5" customHeight="1">
      <c r="A49" s="5"/>
      <c r="B49" s="27" t="s">
        <v>9</v>
      </c>
      <c r="C49" s="50"/>
      <c r="D49" s="50"/>
      <c r="E49" s="50">
        <f t="shared" si="1"/>
        <v>0</v>
      </c>
      <c r="F49" s="99">
        <v>0</v>
      </c>
      <c r="G49" s="99">
        <v>0</v>
      </c>
      <c r="H49" s="99">
        <f t="shared" si="2"/>
        <v>0</v>
      </c>
      <c r="I49" s="123">
        <v>0</v>
      </c>
      <c r="J49" s="123">
        <v>0</v>
      </c>
      <c r="K49" s="123">
        <f t="shared" si="3"/>
        <v>0</v>
      </c>
      <c r="L49" s="149">
        <v>0</v>
      </c>
      <c r="M49" s="149">
        <v>0</v>
      </c>
      <c r="N49" s="149">
        <f t="shared" si="4"/>
        <v>0</v>
      </c>
      <c r="O49" s="56">
        <f>C49+F49+I49+L49</f>
        <v>0</v>
      </c>
      <c r="P49" s="56">
        <f>D49+G49+J49+M49</f>
        <v>0</v>
      </c>
      <c r="Q49" s="57">
        <f t="shared" si="5"/>
        <v>0</v>
      </c>
      <c r="R49" s="64">
        <v>2</v>
      </c>
      <c r="S49" s="76" t="str">
        <f t="shared" si="6"/>
        <v>0</v>
      </c>
      <c r="T49" s="76" t="str">
        <f t="shared" si="7"/>
        <v>0</v>
      </c>
      <c r="U49" s="76">
        <f t="shared" si="8"/>
        <v>0</v>
      </c>
      <c r="V49" s="83">
        <f t="shared" si="9"/>
        <v>0</v>
      </c>
      <c r="W49" s="83">
        <f t="shared" si="10"/>
        <v>0</v>
      </c>
      <c r="X49" s="83">
        <f t="shared" si="11"/>
        <v>0</v>
      </c>
    </row>
    <row r="50" spans="1:24" ht="16.5" customHeight="1">
      <c r="A50" s="8"/>
      <c r="B50" s="23" t="s">
        <v>10</v>
      </c>
      <c r="C50" s="50"/>
      <c r="D50" s="50"/>
      <c r="E50" s="50">
        <f t="shared" si="1"/>
        <v>0</v>
      </c>
      <c r="F50" s="99">
        <v>0</v>
      </c>
      <c r="G50" s="99">
        <v>0</v>
      </c>
      <c r="H50" s="99">
        <f t="shared" si="2"/>
        <v>0</v>
      </c>
      <c r="I50" s="123">
        <v>0</v>
      </c>
      <c r="J50" s="123">
        <v>0</v>
      </c>
      <c r="K50" s="123">
        <f t="shared" si="3"/>
        <v>0</v>
      </c>
      <c r="L50" s="149">
        <v>0</v>
      </c>
      <c r="M50" s="149">
        <v>0</v>
      </c>
      <c r="N50" s="149">
        <f t="shared" si="4"/>
        <v>0</v>
      </c>
      <c r="O50" s="56">
        <f>C50+F50+I50+L50</f>
        <v>0</v>
      </c>
      <c r="P50" s="56">
        <f>D50+G50+J50+M50</f>
        <v>0</v>
      </c>
      <c r="Q50" s="57">
        <f t="shared" si="5"/>
        <v>0</v>
      </c>
      <c r="R50" s="66">
        <v>2</v>
      </c>
      <c r="S50" s="76" t="str">
        <f t="shared" si="6"/>
        <v>0</v>
      </c>
      <c r="T50" s="76" t="str">
        <f t="shared" si="7"/>
        <v>0</v>
      </c>
      <c r="U50" s="76">
        <f t="shared" si="8"/>
        <v>0</v>
      </c>
      <c r="V50" s="83">
        <f t="shared" si="9"/>
        <v>0</v>
      </c>
      <c r="W50" s="83">
        <f t="shared" si="10"/>
        <v>0</v>
      </c>
      <c r="X50" s="83">
        <f t="shared" si="11"/>
        <v>0</v>
      </c>
    </row>
    <row r="51" spans="1:24" s="35" customFormat="1" ht="16.5" customHeight="1">
      <c r="A51" s="9"/>
      <c r="B51" s="22" t="s">
        <v>87</v>
      </c>
      <c r="C51" s="51">
        <f t="shared" ref="C51:X51" si="34">SUM(C49:C50)</f>
        <v>0</v>
      </c>
      <c r="D51" s="51">
        <f t="shared" si="34"/>
        <v>0</v>
      </c>
      <c r="E51" s="51">
        <f t="shared" si="34"/>
        <v>0</v>
      </c>
      <c r="F51" s="100">
        <f t="shared" si="34"/>
        <v>0</v>
      </c>
      <c r="G51" s="100">
        <f t="shared" si="34"/>
        <v>0</v>
      </c>
      <c r="H51" s="100">
        <f t="shared" si="34"/>
        <v>0</v>
      </c>
      <c r="I51" s="124">
        <f t="shared" si="34"/>
        <v>0</v>
      </c>
      <c r="J51" s="124">
        <f t="shared" si="34"/>
        <v>0</v>
      </c>
      <c r="K51" s="124">
        <f t="shared" si="34"/>
        <v>0</v>
      </c>
      <c r="L51" s="150">
        <f t="shared" si="34"/>
        <v>0</v>
      </c>
      <c r="M51" s="150">
        <f t="shared" si="34"/>
        <v>0</v>
      </c>
      <c r="N51" s="150">
        <f t="shared" si="34"/>
        <v>0</v>
      </c>
      <c r="O51" s="58">
        <f t="shared" si="34"/>
        <v>0</v>
      </c>
      <c r="P51" s="58">
        <f t="shared" si="34"/>
        <v>0</v>
      </c>
      <c r="Q51" s="59">
        <f t="shared" si="34"/>
        <v>0</v>
      </c>
      <c r="R51" s="66">
        <f t="shared" si="34"/>
        <v>4</v>
      </c>
      <c r="S51" s="77">
        <f t="shared" si="34"/>
        <v>0</v>
      </c>
      <c r="T51" s="77">
        <f t="shared" si="34"/>
        <v>0</v>
      </c>
      <c r="U51" s="77">
        <f t="shared" si="34"/>
        <v>0</v>
      </c>
      <c r="V51" s="84">
        <f t="shared" si="34"/>
        <v>0</v>
      </c>
      <c r="W51" s="84">
        <f t="shared" si="34"/>
        <v>0</v>
      </c>
      <c r="X51" s="84">
        <f t="shared" si="34"/>
        <v>0</v>
      </c>
    </row>
    <row r="52" spans="1:24" ht="16.5" customHeight="1">
      <c r="A52" s="8"/>
      <c r="B52" s="21" t="s">
        <v>169</v>
      </c>
      <c r="C52" s="52"/>
      <c r="D52" s="52"/>
      <c r="E52" s="52"/>
      <c r="F52" s="101"/>
      <c r="G52" s="101"/>
      <c r="H52" s="101"/>
      <c r="I52" s="126"/>
      <c r="J52" s="126"/>
      <c r="K52" s="126"/>
      <c r="L52" s="151"/>
      <c r="M52" s="151"/>
      <c r="N52" s="151"/>
      <c r="O52" s="60"/>
      <c r="P52" s="60"/>
      <c r="Q52" s="61"/>
      <c r="R52" s="69"/>
      <c r="S52" s="78"/>
      <c r="T52" s="78"/>
      <c r="U52" s="78"/>
      <c r="V52" s="85"/>
      <c r="W52" s="85"/>
      <c r="X52" s="86"/>
    </row>
    <row r="53" spans="1:24" ht="16.5" customHeight="1">
      <c r="A53" s="8"/>
      <c r="B53" s="23" t="s">
        <v>168</v>
      </c>
      <c r="C53" s="50"/>
      <c r="D53" s="50"/>
      <c r="E53" s="50">
        <f t="shared" si="1"/>
        <v>0</v>
      </c>
      <c r="F53" s="99">
        <v>0</v>
      </c>
      <c r="G53" s="99">
        <v>0</v>
      </c>
      <c r="H53" s="99">
        <f t="shared" si="2"/>
        <v>0</v>
      </c>
      <c r="I53" s="123">
        <v>0</v>
      </c>
      <c r="J53" s="123">
        <v>0</v>
      </c>
      <c r="K53" s="123">
        <f t="shared" si="3"/>
        <v>0</v>
      </c>
      <c r="L53" s="149">
        <v>0</v>
      </c>
      <c r="M53" s="149">
        <v>0</v>
      </c>
      <c r="N53" s="149">
        <f t="shared" si="4"/>
        <v>0</v>
      </c>
      <c r="O53" s="56">
        <f>C53+F53+I53+L53</f>
        <v>0</v>
      </c>
      <c r="P53" s="56">
        <f>D53+G53+J53+M53</f>
        <v>0</v>
      </c>
      <c r="Q53" s="57">
        <f t="shared" si="5"/>
        <v>0</v>
      </c>
      <c r="R53" s="66">
        <v>2</v>
      </c>
      <c r="S53" s="76" t="str">
        <f t="shared" si="6"/>
        <v>0</v>
      </c>
      <c r="T53" s="76" t="str">
        <f t="shared" si="7"/>
        <v>0</v>
      </c>
      <c r="U53" s="76">
        <f t="shared" si="8"/>
        <v>0</v>
      </c>
      <c r="V53" s="83">
        <f t="shared" si="9"/>
        <v>0</v>
      </c>
      <c r="W53" s="83">
        <f t="shared" si="10"/>
        <v>0</v>
      </c>
      <c r="X53" s="83">
        <f t="shared" si="11"/>
        <v>0</v>
      </c>
    </row>
    <row r="54" spans="1:24" s="35" customFormat="1" ht="16.5" customHeight="1">
      <c r="A54" s="9"/>
      <c r="B54" s="22" t="s">
        <v>87</v>
      </c>
      <c r="C54" s="51">
        <f t="shared" ref="C54:X54" si="35">SUM(C53)</f>
        <v>0</v>
      </c>
      <c r="D54" s="51">
        <f t="shared" si="35"/>
        <v>0</v>
      </c>
      <c r="E54" s="51">
        <f t="shared" si="35"/>
        <v>0</v>
      </c>
      <c r="F54" s="100">
        <f t="shared" si="35"/>
        <v>0</v>
      </c>
      <c r="G54" s="100">
        <f t="shared" si="35"/>
        <v>0</v>
      </c>
      <c r="H54" s="100">
        <f t="shared" si="35"/>
        <v>0</v>
      </c>
      <c r="I54" s="124">
        <f t="shared" si="35"/>
        <v>0</v>
      </c>
      <c r="J54" s="124">
        <f t="shared" si="35"/>
        <v>0</v>
      </c>
      <c r="K54" s="124">
        <f t="shared" si="35"/>
        <v>0</v>
      </c>
      <c r="L54" s="150">
        <f t="shared" si="35"/>
        <v>0</v>
      </c>
      <c r="M54" s="150">
        <f t="shared" si="35"/>
        <v>0</v>
      </c>
      <c r="N54" s="150">
        <f t="shared" si="35"/>
        <v>0</v>
      </c>
      <c r="O54" s="58">
        <f t="shared" si="35"/>
        <v>0</v>
      </c>
      <c r="P54" s="58">
        <f t="shared" si="35"/>
        <v>0</v>
      </c>
      <c r="Q54" s="59">
        <f t="shared" si="35"/>
        <v>0</v>
      </c>
      <c r="R54" s="66">
        <f t="shared" si="35"/>
        <v>2</v>
      </c>
      <c r="S54" s="77">
        <f t="shared" si="35"/>
        <v>0</v>
      </c>
      <c r="T54" s="77">
        <f t="shared" si="35"/>
        <v>0</v>
      </c>
      <c r="U54" s="77">
        <f t="shared" si="35"/>
        <v>0</v>
      </c>
      <c r="V54" s="84">
        <f t="shared" si="35"/>
        <v>0</v>
      </c>
      <c r="W54" s="84">
        <f t="shared" si="35"/>
        <v>0</v>
      </c>
      <c r="X54" s="84">
        <f t="shared" si="35"/>
        <v>0</v>
      </c>
    </row>
    <row r="55" spans="1:24" ht="16.5" customHeight="1">
      <c r="A55" s="8"/>
      <c r="B55" s="21" t="s">
        <v>161</v>
      </c>
      <c r="C55" s="52"/>
      <c r="D55" s="52"/>
      <c r="E55" s="52"/>
      <c r="F55" s="101"/>
      <c r="G55" s="101"/>
      <c r="H55" s="101"/>
      <c r="I55" s="126"/>
      <c r="J55" s="126"/>
      <c r="K55" s="126"/>
      <c r="L55" s="151"/>
      <c r="M55" s="151"/>
      <c r="N55" s="151"/>
      <c r="O55" s="60"/>
      <c r="P55" s="60"/>
      <c r="Q55" s="61"/>
      <c r="R55" s="69"/>
      <c r="S55" s="78"/>
      <c r="T55" s="78"/>
      <c r="U55" s="78"/>
      <c r="V55" s="85"/>
      <c r="W55" s="85"/>
      <c r="X55" s="86"/>
    </row>
    <row r="56" spans="1:24" ht="16.5" customHeight="1">
      <c r="A56" s="8"/>
      <c r="B56" s="23" t="s">
        <v>86</v>
      </c>
      <c r="C56" s="50"/>
      <c r="D56" s="50"/>
      <c r="E56" s="50">
        <f t="shared" si="1"/>
        <v>0</v>
      </c>
      <c r="F56" s="99">
        <v>0</v>
      </c>
      <c r="G56" s="99">
        <v>0</v>
      </c>
      <c r="H56" s="99">
        <f t="shared" si="2"/>
        <v>0</v>
      </c>
      <c r="I56" s="123">
        <v>0</v>
      </c>
      <c r="J56" s="123">
        <v>0</v>
      </c>
      <c r="K56" s="123">
        <f t="shared" si="3"/>
        <v>0</v>
      </c>
      <c r="L56" s="149">
        <v>0</v>
      </c>
      <c r="M56" s="149">
        <v>0</v>
      </c>
      <c r="N56" s="149">
        <f t="shared" si="4"/>
        <v>0</v>
      </c>
      <c r="O56" s="56">
        <f>C56+F56+I56+L56</f>
        <v>0</v>
      </c>
      <c r="P56" s="56">
        <f>D56+G56+J56+M56</f>
        <v>0</v>
      </c>
      <c r="Q56" s="57">
        <f t="shared" si="5"/>
        <v>0</v>
      </c>
      <c r="R56" s="66">
        <v>1</v>
      </c>
      <c r="S56" s="76">
        <f t="shared" si="6"/>
        <v>0</v>
      </c>
      <c r="T56" s="76">
        <f t="shared" si="7"/>
        <v>0</v>
      </c>
      <c r="U56" s="76">
        <f t="shared" si="8"/>
        <v>0</v>
      </c>
      <c r="V56" s="83" t="str">
        <f t="shared" si="9"/>
        <v>0</v>
      </c>
      <c r="W56" s="83" t="str">
        <f t="shared" si="10"/>
        <v>0</v>
      </c>
      <c r="X56" s="83">
        <f t="shared" si="11"/>
        <v>0</v>
      </c>
    </row>
    <row r="57" spans="1:24" s="35" customFormat="1" ht="16.5" customHeight="1">
      <c r="A57" s="9"/>
      <c r="B57" s="22" t="s">
        <v>87</v>
      </c>
      <c r="C57" s="51">
        <f t="shared" ref="C57:X57" si="36">SUM(C56)</f>
        <v>0</v>
      </c>
      <c r="D57" s="51">
        <f t="shared" si="36"/>
        <v>0</v>
      </c>
      <c r="E57" s="51">
        <f t="shared" si="36"/>
        <v>0</v>
      </c>
      <c r="F57" s="100">
        <f t="shared" si="36"/>
        <v>0</v>
      </c>
      <c r="G57" s="100">
        <f t="shared" si="36"/>
        <v>0</v>
      </c>
      <c r="H57" s="100">
        <f t="shared" si="36"/>
        <v>0</v>
      </c>
      <c r="I57" s="124">
        <f t="shared" si="36"/>
        <v>0</v>
      </c>
      <c r="J57" s="124">
        <f t="shared" si="36"/>
        <v>0</v>
      </c>
      <c r="K57" s="124">
        <f t="shared" si="36"/>
        <v>0</v>
      </c>
      <c r="L57" s="150">
        <f t="shared" si="36"/>
        <v>0</v>
      </c>
      <c r="M57" s="150">
        <f t="shared" si="36"/>
        <v>0</v>
      </c>
      <c r="N57" s="150">
        <f t="shared" si="36"/>
        <v>0</v>
      </c>
      <c r="O57" s="58">
        <f t="shared" si="36"/>
        <v>0</v>
      </c>
      <c r="P57" s="58">
        <f t="shared" si="36"/>
        <v>0</v>
      </c>
      <c r="Q57" s="59">
        <f t="shared" si="36"/>
        <v>0</v>
      </c>
      <c r="R57" s="66">
        <f t="shared" si="36"/>
        <v>1</v>
      </c>
      <c r="S57" s="77">
        <f t="shared" si="36"/>
        <v>0</v>
      </c>
      <c r="T57" s="77">
        <f t="shared" si="36"/>
        <v>0</v>
      </c>
      <c r="U57" s="77">
        <f t="shared" si="36"/>
        <v>0</v>
      </c>
      <c r="V57" s="84">
        <f t="shared" si="36"/>
        <v>0</v>
      </c>
      <c r="W57" s="84">
        <f t="shared" si="36"/>
        <v>0</v>
      </c>
      <c r="X57" s="84">
        <f t="shared" si="36"/>
        <v>0</v>
      </c>
    </row>
    <row r="58" spans="1:24" ht="16.5" customHeight="1">
      <c r="A58" s="8"/>
      <c r="B58" s="21" t="s">
        <v>137</v>
      </c>
      <c r="C58" s="52"/>
      <c r="D58" s="52"/>
      <c r="E58" s="52"/>
      <c r="F58" s="101"/>
      <c r="G58" s="101"/>
      <c r="H58" s="101"/>
      <c r="I58" s="126"/>
      <c r="J58" s="126"/>
      <c r="K58" s="126"/>
      <c r="L58" s="151"/>
      <c r="M58" s="151"/>
      <c r="N58" s="151"/>
      <c r="O58" s="60"/>
      <c r="P58" s="60"/>
      <c r="Q58" s="61"/>
      <c r="R58" s="69"/>
      <c r="S58" s="78"/>
      <c r="T58" s="78"/>
      <c r="U58" s="78"/>
      <c r="V58" s="85"/>
      <c r="W58" s="85"/>
      <c r="X58" s="86"/>
    </row>
    <row r="59" spans="1:24" ht="16.5" customHeight="1">
      <c r="A59" s="8"/>
      <c r="B59" s="23" t="s">
        <v>9</v>
      </c>
      <c r="C59" s="50"/>
      <c r="D59" s="50"/>
      <c r="E59" s="50">
        <f t="shared" si="1"/>
        <v>0</v>
      </c>
      <c r="F59" s="99"/>
      <c r="G59" s="99"/>
      <c r="H59" s="99">
        <f t="shared" si="2"/>
        <v>0</v>
      </c>
      <c r="I59" s="123"/>
      <c r="J59" s="123"/>
      <c r="K59" s="123">
        <f t="shared" si="3"/>
        <v>0</v>
      </c>
      <c r="L59" s="149">
        <v>0</v>
      </c>
      <c r="M59" s="149">
        <v>0</v>
      </c>
      <c r="N59" s="149">
        <f t="shared" si="4"/>
        <v>0</v>
      </c>
      <c r="O59" s="56">
        <f t="shared" ref="O59:P61" si="37">C59+F59+I59+L59</f>
        <v>0</v>
      </c>
      <c r="P59" s="56">
        <f t="shared" si="37"/>
        <v>0</v>
      </c>
      <c r="Q59" s="57">
        <f t="shared" si="5"/>
        <v>0</v>
      </c>
      <c r="R59" s="66">
        <v>2</v>
      </c>
      <c r="S59" s="76" t="str">
        <f t="shared" si="6"/>
        <v>0</v>
      </c>
      <c r="T59" s="76" t="str">
        <f t="shared" si="7"/>
        <v>0</v>
      </c>
      <c r="U59" s="76">
        <f t="shared" si="8"/>
        <v>0</v>
      </c>
      <c r="V59" s="83">
        <f t="shared" si="9"/>
        <v>0</v>
      </c>
      <c r="W59" s="83">
        <f t="shared" si="10"/>
        <v>0</v>
      </c>
      <c r="X59" s="83">
        <f t="shared" si="11"/>
        <v>0</v>
      </c>
    </row>
    <row r="60" spans="1:24" ht="16.5" customHeight="1">
      <c r="A60" s="8"/>
      <c r="B60" s="23" t="s">
        <v>85</v>
      </c>
      <c r="C60" s="50"/>
      <c r="D60" s="50"/>
      <c r="E60" s="50">
        <f t="shared" si="1"/>
        <v>0</v>
      </c>
      <c r="F60" s="99"/>
      <c r="G60" s="99"/>
      <c r="H60" s="99">
        <f t="shared" si="2"/>
        <v>0</v>
      </c>
      <c r="I60" s="123"/>
      <c r="J60" s="123"/>
      <c r="K60" s="123">
        <f t="shared" si="3"/>
        <v>0</v>
      </c>
      <c r="L60" s="149">
        <v>0</v>
      </c>
      <c r="M60" s="149">
        <v>0</v>
      </c>
      <c r="N60" s="149">
        <f t="shared" si="4"/>
        <v>0</v>
      </c>
      <c r="O60" s="56">
        <f t="shared" si="37"/>
        <v>0</v>
      </c>
      <c r="P60" s="56">
        <f t="shared" si="37"/>
        <v>0</v>
      </c>
      <c r="Q60" s="57">
        <f t="shared" si="5"/>
        <v>0</v>
      </c>
      <c r="R60" s="66">
        <v>1</v>
      </c>
      <c r="S60" s="76">
        <f t="shared" si="6"/>
        <v>0</v>
      </c>
      <c r="T60" s="76">
        <f t="shared" si="7"/>
        <v>0</v>
      </c>
      <c r="U60" s="76">
        <f t="shared" si="8"/>
        <v>0</v>
      </c>
      <c r="V60" s="83" t="str">
        <f t="shared" si="9"/>
        <v>0</v>
      </c>
      <c r="W60" s="83" t="str">
        <f t="shared" si="10"/>
        <v>0</v>
      </c>
      <c r="X60" s="83">
        <f t="shared" si="11"/>
        <v>0</v>
      </c>
    </row>
    <row r="61" spans="1:24" ht="16.5" customHeight="1">
      <c r="A61" s="8"/>
      <c r="B61" s="23" t="s">
        <v>134</v>
      </c>
      <c r="C61" s="50"/>
      <c r="D61" s="50"/>
      <c r="E61" s="50">
        <f t="shared" si="1"/>
        <v>0</v>
      </c>
      <c r="F61" s="99"/>
      <c r="G61" s="99"/>
      <c r="H61" s="99">
        <f t="shared" si="2"/>
        <v>0</v>
      </c>
      <c r="I61" s="123"/>
      <c r="J61" s="123"/>
      <c r="K61" s="123">
        <f t="shared" si="3"/>
        <v>0</v>
      </c>
      <c r="L61" s="149">
        <v>0</v>
      </c>
      <c r="M61" s="149">
        <v>0</v>
      </c>
      <c r="N61" s="149">
        <f t="shared" si="4"/>
        <v>0</v>
      </c>
      <c r="O61" s="56">
        <f t="shared" si="37"/>
        <v>0</v>
      </c>
      <c r="P61" s="56">
        <f t="shared" si="37"/>
        <v>0</v>
      </c>
      <c r="Q61" s="57">
        <f t="shared" si="5"/>
        <v>0</v>
      </c>
      <c r="R61" s="66">
        <v>2</v>
      </c>
      <c r="S61" s="76" t="str">
        <f t="shared" si="6"/>
        <v>0</v>
      </c>
      <c r="T61" s="76" t="str">
        <f t="shared" si="7"/>
        <v>0</v>
      </c>
      <c r="U61" s="76">
        <f t="shared" si="8"/>
        <v>0</v>
      </c>
      <c r="V61" s="83">
        <f t="shared" si="9"/>
        <v>0</v>
      </c>
      <c r="W61" s="83">
        <f t="shared" si="10"/>
        <v>0</v>
      </c>
      <c r="X61" s="83">
        <f t="shared" si="11"/>
        <v>0</v>
      </c>
    </row>
    <row r="62" spans="1:24" s="35" customFormat="1" ht="16.5" customHeight="1">
      <c r="A62" s="9"/>
      <c r="B62" s="22" t="s">
        <v>87</v>
      </c>
      <c r="C62" s="51">
        <f t="shared" ref="C62:X62" si="38">SUM(C59:C61)</f>
        <v>0</v>
      </c>
      <c r="D62" s="51">
        <f t="shared" si="38"/>
        <v>0</v>
      </c>
      <c r="E62" s="51">
        <f t="shared" si="38"/>
        <v>0</v>
      </c>
      <c r="F62" s="100">
        <f t="shared" si="38"/>
        <v>0</v>
      </c>
      <c r="G62" s="100">
        <f t="shared" si="38"/>
        <v>0</v>
      </c>
      <c r="H62" s="100">
        <f t="shared" si="38"/>
        <v>0</v>
      </c>
      <c r="I62" s="124">
        <f t="shared" si="38"/>
        <v>0</v>
      </c>
      <c r="J62" s="124">
        <f t="shared" si="38"/>
        <v>0</v>
      </c>
      <c r="K62" s="124">
        <f t="shared" si="38"/>
        <v>0</v>
      </c>
      <c r="L62" s="150">
        <f t="shared" si="38"/>
        <v>0</v>
      </c>
      <c r="M62" s="150">
        <f t="shared" si="38"/>
        <v>0</v>
      </c>
      <c r="N62" s="150">
        <f t="shared" si="38"/>
        <v>0</v>
      </c>
      <c r="O62" s="58">
        <f t="shared" si="38"/>
        <v>0</v>
      </c>
      <c r="P62" s="58">
        <f t="shared" si="38"/>
        <v>0</v>
      </c>
      <c r="Q62" s="59">
        <f t="shared" si="38"/>
        <v>0</v>
      </c>
      <c r="R62" s="66">
        <f t="shared" si="38"/>
        <v>5</v>
      </c>
      <c r="S62" s="77">
        <f t="shared" si="38"/>
        <v>0</v>
      </c>
      <c r="T62" s="77">
        <f t="shared" si="38"/>
        <v>0</v>
      </c>
      <c r="U62" s="77">
        <f t="shared" si="38"/>
        <v>0</v>
      </c>
      <c r="V62" s="84">
        <f t="shared" si="38"/>
        <v>0</v>
      </c>
      <c r="W62" s="84">
        <f t="shared" si="38"/>
        <v>0</v>
      </c>
      <c r="X62" s="84">
        <f t="shared" si="38"/>
        <v>0</v>
      </c>
    </row>
    <row r="63" spans="1:24" s="35" customFormat="1" ht="16.5" customHeight="1">
      <c r="A63" s="9"/>
      <c r="B63" s="22" t="s">
        <v>131</v>
      </c>
      <c r="C63" s="51">
        <f t="shared" ref="C63:X63" si="39">C51+C54+C57+C62</f>
        <v>0</v>
      </c>
      <c r="D63" s="51">
        <f t="shared" si="39"/>
        <v>0</v>
      </c>
      <c r="E63" s="51">
        <f t="shared" si="39"/>
        <v>0</v>
      </c>
      <c r="F63" s="100">
        <f t="shared" si="39"/>
        <v>0</v>
      </c>
      <c r="G63" s="100">
        <f t="shared" si="39"/>
        <v>0</v>
      </c>
      <c r="H63" s="100">
        <f t="shared" si="39"/>
        <v>0</v>
      </c>
      <c r="I63" s="124">
        <f t="shared" si="39"/>
        <v>0</v>
      </c>
      <c r="J63" s="124">
        <f t="shared" si="39"/>
        <v>0</v>
      </c>
      <c r="K63" s="124">
        <f t="shared" si="39"/>
        <v>0</v>
      </c>
      <c r="L63" s="150">
        <f t="shared" si="39"/>
        <v>0</v>
      </c>
      <c r="M63" s="150">
        <f t="shared" si="39"/>
        <v>0</v>
      </c>
      <c r="N63" s="150">
        <f t="shared" si="39"/>
        <v>0</v>
      </c>
      <c r="O63" s="58">
        <f t="shared" si="39"/>
        <v>0</v>
      </c>
      <c r="P63" s="58">
        <f t="shared" si="39"/>
        <v>0</v>
      </c>
      <c r="Q63" s="59">
        <f t="shared" si="39"/>
        <v>0</v>
      </c>
      <c r="R63" s="66">
        <f t="shared" si="39"/>
        <v>12</v>
      </c>
      <c r="S63" s="77">
        <f t="shared" si="39"/>
        <v>0</v>
      </c>
      <c r="T63" s="77">
        <f t="shared" si="39"/>
        <v>0</v>
      </c>
      <c r="U63" s="77">
        <f t="shared" si="39"/>
        <v>0</v>
      </c>
      <c r="V63" s="84">
        <f t="shared" si="39"/>
        <v>0</v>
      </c>
      <c r="W63" s="84">
        <f t="shared" si="39"/>
        <v>0</v>
      </c>
      <c r="X63" s="84">
        <f t="shared" si="39"/>
        <v>0</v>
      </c>
    </row>
    <row r="64" spans="1:24" s="35" customFormat="1" ht="16.5" customHeight="1">
      <c r="A64" s="9"/>
      <c r="B64" s="22" t="s">
        <v>60</v>
      </c>
      <c r="C64" s="51">
        <f t="shared" ref="C64:X64" si="40">C46+C63</f>
        <v>0</v>
      </c>
      <c r="D64" s="51">
        <f t="shared" si="40"/>
        <v>0</v>
      </c>
      <c r="E64" s="51">
        <f t="shared" si="40"/>
        <v>0</v>
      </c>
      <c r="F64" s="100">
        <f t="shared" si="40"/>
        <v>0</v>
      </c>
      <c r="G64" s="100">
        <f t="shared" si="40"/>
        <v>0</v>
      </c>
      <c r="H64" s="100">
        <f t="shared" si="40"/>
        <v>0</v>
      </c>
      <c r="I64" s="124">
        <f t="shared" si="40"/>
        <v>0</v>
      </c>
      <c r="J64" s="124">
        <f t="shared" si="40"/>
        <v>0</v>
      </c>
      <c r="K64" s="124">
        <f t="shared" si="40"/>
        <v>0</v>
      </c>
      <c r="L64" s="150">
        <f t="shared" si="40"/>
        <v>0</v>
      </c>
      <c r="M64" s="150">
        <f t="shared" si="40"/>
        <v>0</v>
      </c>
      <c r="N64" s="150">
        <f t="shared" si="40"/>
        <v>0</v>
      </c>
      <c r="O64" s="58">
        <f t="shared" si="40"/>
        <v>0</v>
      </c>
      <c r="P64" s="58">
        <f t="shared" si="40"/>
        <v>0</v>
      </c>
      <c r="Q64" s="59">
        <f t="shared" si="40"/>
        <v>0</v>
      </c>
      <c r="R64" s="66">
        <f t="shared" si="40"/>
        <v>39</v>
      </c>
      <c r="S64" s="77">
        <f t="shared" si="40"/>
        <v>0</v>
      </c>
      <c r="T64" s="77">
        <f t="shared" si="40"/>
        <v>0</v>
      </c>
      <c r="U64" s="77">
        <f t="shared" si="40"/>
        <v>0</v>
      </c>
      <c r="V64" s="84">
        <f t="shared" si="40"/>
        <v>0</v>
      </c>
      <c r="W64" s="84">
        <f t="shared" si="40"/>
        <v>0</v>
      </c>
      <c r="X64" s="84">
        <f t="shared" si="40"/>
        <v>0</v>
      </c>
    </row>
    <row r="65" spans="1:24" ht="16.5" customHeight="1">
      <c r="A65" s="9" t="s">
        <v>59</v>
      </c>
      <c r="B65" s="12"/>
      <c r="C65" s="52"/>
      <c r="D65" s="52"/>
      <c r="E65" s="52"/>
      <c r="F65" s="101"/>
      <c r="G65" s="101"/>
      <c r="H65" s="101"/>
      <c r="I65" s="126"/>
      <c r="J65" s="126"/>
      <c r="K65" s="126"/>
      <c r="L65" s="151"/>
      <c r="M65" s="151"/>
      <c r="N65" s="151"/>
      <c r="O65" s="60"/>
      <c r="P65" s="60"/>
      <c r="Q65" s="61"/>
      <c r="R65" s="69"/>
      <c r="S65" s="78"/>
      <c r="T65" s="78"/>
      <c r="U65" s="78"/>
      <c r="V65" s="85"/>
      <c r="W65" s="85"/>
      <c r="X65" s="86"/>
    </row>
    <row r="66" spans="1:24" ht="16.5" customHeight="1">
      <c r="A66" s="9"/>
      <c r="B66" s="14" t="s">
        <v>88</v>
      </c>
      <c r="C66" s="52"/>
      <c r="D66" s="52"/>
      <c r="E66" s="52"/>
      <c r="F66" s="101"/>
      <c r="G66" s="101"/>
      <c r="H66" s="101"/>
      <c r="I66" s="126"/>
      <c r="J66" s="126"/>
      <c r="K66" s="126"/>
      <c r="L66" s="151"/>
      <c r="M66" s="151"/>
      <c r="N66" s="151"/>
      <c r="O66" s="60"/>
      <c r="P66" s="60"/>
      <c r="Q66" s="61"/>
      <c r="R66" s="69"/>
      <c r="S66" s="78"/>
      <c r="T66" s="78"/>
      <c r="U66" s="78"/>
      <c r="V66" s="85"/>
      <c r="W66" s="85"/>
      <c r="X66" s="86"/>
    </row>
    <row r="67" spans="1:24" ht="16.5" customHeight="1">
      <c r="A67" s="8"/>
      <c r="B67" s="10" t="s">
        <v>158</v>
      </c>
      <c r="C67" s="52"/>
      <c r="D67" s="52"/>
      <c r="E67" s="52"/>
      <c r="F67" s="106"/>
      <c r="G67" s="106"/>
      <c r="H67" s="101"/>
      <c r="I67" s="130"/>
      <c r="J67" s="126"/>
      <c r="K67" s="126"/>
      <c r="L67" s="156"/>
      <c r="M67" s="156"/>
      <c r="N67" s="151"/>
      <c r="O67" s="60"/>
      <c r="P67" s="60"/>
      <c r="Q67" s="61"/>
      <c r="R67" s="69"/>
      <c r="S67" s="78"/>
      <c r="T67" s="78"/>
      <c r="U67" s="78"/>
      <c r="V67" s="85"/>
      <c r="W67" s="85"/>
      <c r="X67" s="86"/>
    </row>
    <row r="68" spans="1:24" ht="16.5" customHeight="1">
      <c r="A68" s="8"/>
      <c r="B68" s="16" t="s">
        <v>114</v>
      </c>
      <c r="C68" s="50"/>
      <c r="D68" s="50"/>
      <c r="E68" s="50">
        <f t="shared" si="1"/>
        <v>0</v>
      </c>
      <c r="F68" s="99">
        <v>0</v>
      </c>
      <c r="G68" s="99">
        <v>0</v>
      </c>
      <c r="H68" s="99">
        <f t="shared" si="2"/>
        <v>0</v>
      </c>
      <c r="I68" s="123">
        <v>0</v>
      </c>
      <c r="J68" s="123">
        <v>0</v>
      </c>
      <c r="K68" s="123">
        <f t="shared" si="3"/>
        <v>0</v>
      </c>
      <c r="L68" s="149">
        <v>0</v>
      </c>
      <c r="M68" s="149">
        <v>0</v>
      </c>
      <c r="N68" s="149">
        <f t="shared" si="4"/>
        <v>0</v>
      </c>
      <c r="O68" s="56">
        <f t="shared" ref="O68:P74" si="41">C68+F68+I68+L68</f>
        <v>0</v>
      </c>
      <c r="P68" s="56">
        <f t="shared" si="41"/>
        <v>0</v>
      </c>
      <c r="Q68" s="57">
        <f t="shared" si="5"/>
        <v>0</v>
      </c>
      <c r="R68" s="66">
        <v>2</v>
      </c>
      <c r="S68" s="76" t="str">
        <f t="shared" si="6"/>
        <v>0</v>
      </c>
      <c r="T68" s="76" t="str">
        <f t="shared" si="7"/>
        <v>0</v>
      </c>
      <c r="U68" s="76">
        <f t="shared" si="8"/>
        <v>0</v>
      </c>
      <c r="V68" s="83">
        <f t="shared" si="9"/>
        <v>0</v>
      </c>
      <c r="W68" s="83">
        <f t="shared" si="10"/>
        <v>0</v>
      </c>
      <c r="X68" s="83">
        <f t="shared" si="11"/>
        <v>0</v>
      </c>
    </row>
    <row r="69" spans="1:24" ht="16.5" customHeight="1">
      <c r="A69" s="8"/>
      <c r="B69" s="16" t="s">
        <v>19</v>
      </c>
      <c r="C69" s="50"/>
      <c r="D69" s="50"/>
      <c r="E69" s="50">
        <f t="shared" si="1"/>
        <v>0</v>
      </c>
      <c r="F69" s="99">
        <v>0</v>
      </c>
      <c r="G69" s="99">
        <v>0</v>
      </c>
      <c r="H69" s="99">
        <f t="shared" si="2"/>
        <v>0</v>
      </c>
      <c r="I69" s="123">
        <v>0</v>
      </c>
      <c r="J69" s="123">
        <v>0</v>
      </c>
      <c r="K69" s="123">
        <f t="shared" si="3"/>
        <v>0</v>
      </c>
      <c r="L69" s="149">
        <v>0</v>
      </c>
      <c r="M69" s="149">
        <v>0</v>
      </c>
      <c r="N69" s="149">
        <f t="shared" si="4"/>
        <v>0</v>
      </c>
      <c r="O69" s="56">
        <f t="shared" si="41"/>
        <v>0</v>
      </c>
      <c r="P69" s="56">
        <f t="shared" si="41"/>
        <v>0</v>
      </c>
      <c r="Q69" s="57">
        <f t="shared" si="5"/>
        <v>0</v>
      </c>
      <c r="R69" s="66">
        <v>2</v>
      </c>
      <c r="S69" s="76" t="str">
        <f t="shared" si="6"/>
        <v>0</v>
      </c>
      <c r="T69" s="76" t="str">
        <f t="shared" si="7"/>
        <v>0</v>
      </c>
      <c r="U69" s="76">
        <f t="shared" si="8"/>
        <v>0</v>
      </c>
      <c r="V69" s="83">
        <f t="shared" si="9"/>
        <v>0</v>
      </c>
      <c r="W69" s="83">
        <f t="shared" si="10"/>
        <v>0</v>
      </c>
      <c r="X69" s="83">
        <f t="shared" si="11"/>
        <v>0</v>
      </c>
    </row>
    <row r="70" spans="1:24" ht="16.5" customHeight="1">
      <c r="A70" s="8"/>
      <c r="B70" s="16" t="s">
        <v>16</v>
      </c>
      <c r="C70" s="50"/>
      <c r="D70" s="50"/>
      <c r="E70" s="50">
        <f t="shared" si="1"/>
        <v>0</v>
      </c>
      <c r="F70" s="99">
        <v>0</v>
      </c>
      <c r="G70" s="99">
        <v>0</v>
      </c>
      <c r="H70" s="99">
        <f t="shared" si="2"/>
        <v>0</v>
      </c>
      <c r="I70" s="123">
        <v>0</v>
      </c>
      <c r="J70" s="123">
        <v>0</v>
      </c>
      <c r="K70" s="123">
        <f t="shared" si="3"/>
        <v>0</v>
      </c>
      <c r="L70" s="149">
        <v>0</v>
      </c>
      <c r="M70" s="149">
        <v>0</v>
      </c>
      <c r="N70" s="149">
        <f t="shared" si="4"/>
        <v>0</v>
      </c>
      <c r="O70" s="56">
        <f t="shared" si="41"/>
        <v>0</v>
      </c>
      <c r="P70" s="56">
        <f t="shared" si="41"/>
        <v>0</v>
      </c>
      <c r="Q70" s="57">
        <f t="shared" si="5"/>
        <v>0</v>
      </c>
      <c r="R70" s="66">
        <v>2</v>
      </c>
      <c r="S70" s="76" t="str">
        <f t="shared" si="6"/>
        <v>0</v>
      </c>
      <c r="T70" s="76" t="str">
        <f t="shared" si="7"/>
        <v>0</v>
      </c>
      <c r="U70" s="76">
        <f t="shared" si="8"/>
        <v>0</v>
      </c>
      <c r="V70" s="83">
        <f t="shared" si="9"/>
        <v>0</v>
      </c>
      <c r="W70" s="83">
        <f t="shared" si="10"/>
        <v>0</v>
      </c>
      <c r="X70" s="83">
        <f t="shared" si="11"/>
        <v>0</v>
      </c>
    </row>
    <row r="71" spans="1:24" ht="16.5" customHeight="1">
      <c r="A71" s="8"/>
      <c r="B71" s="16" t="s">
        <v>18</v>
      </c>
      <c r="C71" s="50"/>
      <c r="D71" s="50"/>
      <c r="E71" s="50">
        <f t="shared" si="1"/>
        <v>0</v>
      </c>
      <c r="F71" s="99">
        <v>0</v>
      </c>
      <c r="G71" s="99">
        <v>0</v>
      </c>
      <c r="H71" s="99">
        <f t="shared" si="2"/>
        <v>0</v>
      </c>
      <c r="I71" s="123">
        <v>0</v>
      </c>
      <c r="J71" s="123">
        <v>0</v>
      </c>
      <c r="K71" s="123">
        <f t="shared" si="3"/>
        <v>0</v>
      </c>
      <c r="L71" s="149">
        <v>0</v>
      </c>
      <c r="M71" s="149">
        <v>0</v>
      </c>
      <c r="N71" s="149">
        <f t="shared" si="4"/>
        <v>0</v>
      </c>
      <c r="O71" s="56">
        <f t="shared" si="41"/>
        <v>0</v>
      </c>
      <c r="P71" s="56">
        <f t="shared" si="41"/>
        <v>0</v>
      </c>
      <c r="Q71" s="57">
        <f t="shared" si="5"/>
        <v>0</v>
      </c>
      <c r="R71" s="66">
        <v>2</v>
      </c>
      <c r="S71" s="76" t="str">
        <f t="shared" si="6"/>
        <v>0</v>
      </c>
      <c r="T71" s="76" t="str">
        <f t="shared" si="7"/>
        <v>0</v>
      </c>
      <c r="U71" s="76">
        <f t="shared" si="8"/>
        <v>0</v>
      </c>
      <c r="V71" s="83">
        <f t="shared" si="9"/>
        <v>0</v>
      </c>
      <c r="W71" s="83">
        <f t="shared" si="10"/>
        <v>0</v>
      </c>
      <c r="X71" s="83">
        <f t="shared" si="11"/>
        <v>0</v>
      </c>
    </row>
    <row r="72" spans="1:24" ht="16.5" customHeight="1">
      <c r="A72" s="8"/>
      <c r="B72" s="16" t="s">
        <v>20</v>
      </c>
      <c r="C72" s="50"/>
      <c r="D72" s="50"/>
      <c r="E72" s="50">
        <f t="shared" si="1"/>
        <v>0</v>
      </c>
      <c r="F72" s="99">
        <v>0</v>
      </c>
      <c r="G72" s="99">
        <v>0</v>
      </c>
      <c r="H72" s="99">
        <f t="shared" si="2"/>
        <v>0</v>
      </c>
      <c r="I72" s="123">
        <v>0</v>
      </c>
      <c r="J72" s="123">
        <v>0</v>
      </c>
      <c r="K72" s="123">
        <f t="shared" si="3"/>
        <v>0</v>
      </c>
      <c r="L72" s="149">
        <v>0</v>
      </c>
      <c r="M72" s="149">
        <v>0</v>
      </c>
      <c r="N72" s="149">
        <f t="shared" si="4"/>
        <v>0</v>
      </c>
      <c r="O72" s="56">
        <f t="shared" si="41"/>
        <v>0</v>
      </c>
      <c r="P72" s="56">
        <f t="shared" si="41"/>
        <v>0</v>
      </c>
      <c r="Q72" s="57">
        <f t="shared" si="5"/>
        <v>0</v>
      </c>
      <c r="R72" s="66">
        <v>2</v>
      </c>
      <c r="S72" s="76" t="str">
        <f t="shared" si="6"/>
        <v>0</v>
      </c>
      <c r="T72" s="76" t="str">
        <f t="shared" si="7"/>
        <v>0</v>
      </c>
      <c r="U72" s="76">
        <f t="shared" si="8"/>
        <v>0</v>
      </c>
      <c r="V72" s="83">
        <f t="shared" si="9"/>
        <v>0</v>
      </c>
      <c r="W72" s="83">
        <f t="shared" si="10"/>
        <v>0</v>
      </c>
      <c r="X72" s="83">
        <f t="shared" si="11"/>
        <v>0</v>
      </c>
    </row>
    <row r="73" spans="1:24" ht="16.5" customHeight="1">
      <c r="A73" s="8"/>
      <c r="B73" s="16" t="s">
        <v>17</v>
      </c>
      <c r="C73" s="50"/>
      <c r="D73" s="50"/>
      <c r="E73" s="50">
        <f t="shared" si="1"/>
        <v>0</v>
      </c>
      <c r="F73" s="99">
        <v>0</v>
      </c>
      <c r="G73" s="99">
        <v>0</v>
      </c>
      <c r="H73" s="99">
        <f t="shared" si="2"/>
        <v>0</v>
      </c>
      <c r="I73" s="123">
        <v>0</v>
      </c>
      <c r="J73" s="123">
        <v>0</v>
      </c>
      <c r="K73" s="123">
        <f t="shared" si="3"/>
        <v>0</v>
      </c>
      <c r="L73" s="149">
        <v>0</v>
      </c>
      <c r="M73" s="149">
        <v>0</v>
      </c>
      <c r="N73" s="149">
        <f t="shared" si="4"/>
        <v>0</v>
      </c>
      <c r="O73" s="56">
        <f t="shared" si="41"/>
        <v>0</v>
      </c>
      <c r="P73" s="56">
        <f t="shared" si="41"/>
        <v>0</v>
      </c>
      <c r="Q73" s="57">
        <f t="shared" si="5"/>
        <v>0</v>
      </c>
      <c r="R73" s="66">
        <v>2</v>
      </c>
      <c r="S73" s="76" t="str">
        <f t="shared" si="6"/>
        <v>0</v>
      </c>
      <c r="T73" s="76" t="str">
        <f t="shared" si="7"/>
        <v>0</v>
      </c>
      <c r="U73" s="76">
        <f t="shared" si="8"/>
        <v>0</v>
      </c>
      <c r="V73" s="83">
        <f t="shared" si="9"/>
        <v>0</v>
      </c>
      <c r="W73" s="83">
        <f t="shared" si="10"/>
        <v>0</v>
      </c>
      <c r="X73" s="83">
        <f t="shared" si="11"/>
        <v>0</v>
      </c>
    </row>
    <row r="74" spans="1:24" s="2" customFormat="1" ht="16.5" customHeight="1">
      <c r="A74" s="5"/>
      <c r="B74" s="27" t="s">
        <v>21</v>
      </c>
      <c r="C74" s="50"/>
      <c r="D74" s="50"/>
      <c r="E74" s="50">
        <f t="shared" si="1"/>
        <v>0</v>
      </c>
      <c r="F74" s="99">
        <v>0</v>
      </c>
      <c r="G74" s="99">
        <v>0</v>
      </c>
      <c r="H74" s="99">
        <f t="shared" si="2"/>
        <v>0</v>
      </c>
      <c r="I74" s="123">
        <v>0</v>
      </c>
      <c r="J74" s="123">
        <v>0</v>
      </c>
      <c r="K74" s="123">
        <f t="shared" si="3"/>
        <v>0</v>
      </c>
      <c r="L74" s="149">
        <v>0</v>
      </c>
      <c r="M74" s="149">
        <v>0</v>
      </c>
      <c r="N74" s="149">
        <f t="shared" si="4"/>
        <v>0</v>
      </c>
      <c r="O74" s="56">
        <f t="shared" si="41"/>
        <v>0</v>
      </c>
      <c r="P74" s="56">
        <f t="shared" si="41"/>
        <v>0</v>
      </c>
      <c r="Q74" s="57">
        <f t="shared" si="5"/>
        <v>0</v>
      </c>
      <c r="R74" s="66">
        <v>2</v>
      </c>
      <c r="S74" s="76" t="str">
        <f t="shared" si="6"/>
        <v>0</v>
      </c>
      <c r="T74" s="76" t="str">
        <f t="shared" si="7"/>
        <v>0</v>
      </c>
      <c r="U74" s="76">
        <f t="shared" si="8"/>
        <v>0</v>
      </c>
      <c r="V74" s="83">
        <f t="shared" si="9"/>
        <v>0</v>
      </c>
      <c r="W74" s="83">
        <f t="shared" si="10"/>
        <v>0</v>
      </c>
      <c r="X74" s="83">
        <f t="shared" si="11"/>
        <v>0</v>
      </c>
    </row>
    <row r="75" spans="1:24" s="2" customFormat="1" ht="16.5" customHeight="1">
      <c r="A75" s="5"/>
      <c r="B75" s="18" t="s">
        <v>87</v>
      </c>
      <c r="C75" s="51">
        <f t="shared" ref="C75:X75" si="42">SUM(C68:C74)</f>
        <v>0</v>
      </c>
      <c r="D75" s="51">
        <f t="shared" si="42"/>
        <v>0</v>
      </c>
      <c r="E75" s="51">
        <f t="shared" si="42"/>
        <v>0</v>
      </c>
      <c r="F75" s="100">
        <f t="shared" si="42"/>
        <v>0</v>
      </c>
      <c r="G75" s="100">
        <f t="shared" si="42"/>
        <v>0</v>
      </c>
      <c r="H75" s="100">
        <f t="shared" si="42"/>
        <v>0</v>
      </c>
      <c r="I75" s="124">
        <f t="shared" si="42"/>
        <v>0</v>
      </c>
      <c r="J75" s="124">
        <f t="shared" si="42"/>
        <v>0</v>
      </c>
      <c r="K75" s="124">
        <f t="shared" si="42"/>
        <v>0</v>
      </c>
      <c r="L75" s="150">
        <f t="shared" si="42"/>
        <v>0</v>
      </c>
      <c r="M75" s="150">
        <f t="shared" si="42"/>
        <v>0</v>
      </c>
      <c r="N75" s="150">
        <f t="shared" si="42"/>
        <v>0</v>
      </c>
      <c r="O75" s="58">
        <f t="shared" si="42"/>
        <v>0</v>
      </c>
      <c r="P75" s="58">
        <f t="shared" si="42"/>
        <v>0</v>
      </c>
      <c r="Q75" s="59">
        <f t="shared" si="42"/>
        <v>0</v>
      </c>
      <c r="R75" s="66">
        <f t="shared" si="42"/>
        <v>14</v>
      </c>
      <c r="S75" s="77">
        <f t="shared" si="42"/>
        <v>0</v>
      </c>
      <c r="T75" s="77">
        <f t="shared" si="42"/>
        <v>0</v>
      </c>
      <c r="U75" s="77">
        <f t="shared" si="42"/>
        <v>0</v>
      </c>
      <c r="V75" s="84">
        <f t="shared" si="42"/>
        <v>0</v>
      </c>
      <c r="W75" s="84">
        <f t="shared" si="42"/>
        <v>0</v>
      </c>
      <c r="X75" s="84">
        <f t="shared" si="42"/>
        <v>0</v>
      </c>
    </row>
    <row r="76" spans="1:24" s="2" customFormat="1" ht="16.5" customHeight="1">
      <c r="A76" s="5"/>
      <c r="B76" s="18" t="s">
        <v>89</v>
      </c>
      <c r="C76" s="51">
        <f t="shared" ref="C76:X77" si="43">C75</f>
        <v>0</v>
      </c>
      <c r="D76" s="51">
        <f t="shared" si="43"/>
        <v>0</v>
      </c>
      <c r="E76" s="51">
        <f t="shared" si="43"/>
        <v>0</v>
      </c>
      <c r="F76" s="100">
        <f t="shared" si="43"/>
        <v>0</v>
      </c>
      <c r="G76" s="100">
        <f t="shared" si="43"/>
        <v>0</v>
      </c>
      <c r="H76" s="100">
        <f t="shared" si="43"/>
        <v>0</v>
      </c>
      <c r="I76" s="124">
        <f t="shared" si="43"/>
        <v>0</v>
      </c>
      <c r="J76" s="124">
        <f t="shared" si="43"/>
        <v>0</v>
      </c>
      <c r="K76" s="124">
        <f t="shared" si="43"/>
        <v>0</v>
      </c>
      <c r="L76" s="150">
        <f t="shared" si="43"/>
        <v>0</v>
      </c>
      <c r="M76" s="150">
        <f t="shared" si="43"/>
        <v>0</v>
      </c>
      <c r="N76" s="150">
        <f t="shared" si="43"/>
        <v>0</v>
      </c>
      <c r="O76" s="58">
        <f t="shared" si="43"/>
        <v>0</v>
      </c>
      <c r="P76" s="58">
        <f t="shared" si="43"/>
        <v>0</v>
      </c>
      <c r="Q76" s="59">
        <f t="shared" si="43"/>
        <v>0</v>
      </c>
      <c r="R76" s="66">
        <f t="shared" si="43"/>
        <v>14</v>
      </c>
      <c r="S76" s="77">
        <f t="shared" si="43"/>
        <v>0</v>
      </c>
      <c r="T76" s="77">
        <f t="shared" si="43"/>
        <v>0</v>
      </c>
      <c r="U76" s="77">
        <f t="shared" si="43"/>
        <v>0</v>
      </c>
      <c r="V76" s="84">
        <f t="shared" si="43"/>
        <v>0</v>
      </c>
      <c r="W76" s="84">
        <f t="shared" si="43"/>
        <v>0</v>
      </c>
      <c r="X76" s="84">
        <f t="shared" si="43"/>
        <v>0</v>
      </c>
    </row>
    <row r="77" spans="1:24" s="2" customFormat="1" ht="16.5" customHeight="1">
      <c r="A77" s="5"/>
      <c r="B77" s="18" t="s">
        <v>60</v>
      </c>
      <c r="C77" s="51">
        <f t="shared" si="43"/>
        <v>0</v>
      </c>
      <c r="D77" s="51">
        <f t="shared" si="43"/>
        <v>0</v>
      </c>
      <c r="E77" s="51">
        <f t="shared" si="43"/>
        <v>0</v>
      </c>
      <c r="F77" s="100">
        <f t="shared" si="43"/>
        <v>0</v>
      </c>
      <c r="G77" s="100">
        <f t="shared" si="43"/>
        <v>0</v>
      </c>
      <c r="H77" s="100">
        <f t="shared" si="43"/>
        <v>0</v>
      </c>
      <c r="I77" s="124">
        <f t="shared" si="43"/>
        <v>0</v>
      </c>
      <c r="J77" s="124">
        <f t="shared" si="43"/>
        <v>0</v>
      </c>
      <c r="K77" s="124">
        <f t="shared" si="43"/>
        <v>0</v>
      </c>
      <c r="L77" s="150">
        <f t="shared" si="43"/>
        <v>0</v>
      </c>
      <c r="M77" s="150">
        <f t="shared" si="43"/>
        <v>0</v>
      </c>
      <c r="N77" s="150">
        <f t="shared" si="43"/>
        <v>0</v>
      </c>
      <c r="O77" s="58">
        <f t="shared" si="43"/>
        <v>0</v>
      </c>
      <c r="P77" s="58">
        <f t="shared" si="43"/>
        <v>0</v>
      </c>
      <c r="Q77" s="59">
        <f t="shared" si="43"/>
        <v>0</v>
      </c>
      <c r="R77" s="66">
        <f t="shared" si="43"/>
        <v>14</v>
      </c>
      <c r="S77" s="77">
        <f t="shared" si="43"/>
        <v>0</v>
      </c>
      <c r="T77" s="77">
        <f t="shared" si="43"/>
        <v>0</v>
      </c>
      <c r="U77" s="77">
        <f t="shared" si="43"/>
        <v>0</v>
      </c>
      <c r="V77" s="84">
        <f t="shared" si="43"/>
        <v>0</v>
      </c>
      <c r="W77" s="84">
        <f t="shared" si="43"/>
        <v>0</v>
      </c>
      <c r="X77" s="84">
        <f t="shared" si="43"/>
        <v>0</v>
      </c>
    </row>
    <row r="78" spans="1:24" ht="16.5" customHeight="1">
      <c r="A78" s="6" t="s">
        <v>61</v>
      </c>
      <c r="B78" s="15"/>
      <c r="C78" s="52"/>
      <c r="D78" s="52"/>
      <c r="E78" s="52"/>
      <c r="F78" s="101"/>
      <c r="G78" s="101"/>
      <c r="H78" s="101"/>
      <c r="I78" s="126"/>
      <c r="J78" s="126"/>
      <c r="K78" s="126"/>
      <c r="L78" s="151"/>
      <c r="M78" s="151"/>
      <c r="N78" s="151"/>
      <c r="O78" s="60"/>
      <c r="P78" s="60"/>
      <c r="Q78" s="61"/>
      <c r="R78" s="69"/>
      <c r="S78" s="78"/>
      <c r="T78" s="78"/>
      <c r="U78" s="78"/>
      <c r="V78" s="85"/>
      <c r="W78" s="85"/>
      <c r="X78" s="86"/>
    </row>
    <row r="79" spans="1:24" ht="16.5" customHeight="1">
      <c r="A79" s="6"/>
      <c r="B79" s="14" t="s">
        <v>88</v>
      </c>
      <c r="C79" s="52"/>
      <c r="D79" s="52"/>
      <c r="E79" s="52"/>
      <c r="F79" s="101"/>
      <c r="G79" s="101"/>
      <c r="H79" s="101"/>
      <c r="I79" s="126"/>
      <c r="J79" s="126"/>
      <c r="K79" s="126"/>
      <c r="L79" s="151"/>
      <c r="M79" s="151"/>
      <c r="N79" s="151"/>
      <c r="O79" s="60"/>
      <c r="P79" s="60"/>
      <c r="Q79" s="61"/>
      <c r="R79" s="69"/>
      <c r="S79" s="78"/>
      <c r="T79" s="78"/>
      <c r="U79" s="78"/>
      <c r="V79" s="85"/>
      <c r="W79" s="85"/>
      <c r="X79" s="86"/>
    </row>
    <row r="80" spans="1:24" ht="16.5" customHeight="1">
      <c r="A80" s="8"/>
      <c r="B80" s="12" t="s">
        <v>138</v>
      </c>
      <c r="C80" s="52"/>
      <c r="D80" s="52"/>
      <c r="E80" s="52"/>
      <c r="F80" s="101"/>
      <c r="G80" s="101"/>
      <c r="H80" s="101"/>
      <c r="I80" s="126"/>
      <c r="J80" s="126"/>
      <c r="K80" s="126"/>
      <c r="L80" s="151"/>
      <c r="M80" s="151"/>
      <c r="N80" s="151"/>
      <c r="O80" s="60"/>
      <c r="P80" s="60"/>
      <c r="Q80" s="61"/>
      <c r="R80" s="69"/>
      <c r="S80" s="78"/>
      <c r="T80" s="78"/>
      <c r="U80" s="78"/>
      <c r="V80" s="85"/>
      <c r="W80" s="85"/>
      <c r="X80" s="86"/>
    </row>
    <row r="81" spans="1:24" ht="16.5" customHeight="1">
      <c r="A81" s="8"/>
      <c r="B81" s="16" t="s">
        <v>171</v>
      </c>
      <c r="C81" s="50"/>
      <c r="D81" s="50"/>
      <c r="E81" s="50">
        <f t="shared" si="1"/>
        <v>0</v>
      </c>
      <c r="F81" s="99">
        <v>0</v>
      </c>
      <c r="G81" s="99">
        <v>0</v>
      </c>
      <c r="H81" s="99">
        <f t="shared" si="2"/>
        <v>0</v>
      </c>
      <c r="I81" s="123">
        <v>0</v>
      </c>
      <c r="J81" s="123">
        <v>0</v>
      </c>
      <c r="K81" s="123">
        <f t="shared" si="3"/>
        <v>0</v>
      </c>
      <c r="L81" s="149">
        <v>0</v>
      </c>
      <c r="M81" s="149">
        <v>0</v>
      </c>
      <c r="N81" s="149">
        <f t="shared" si="4"/>
        <v>0</v>
      </c>
      <c r="O81" s="56">
        <f>C81+F81+I81+L81</f>
        <v>0</v>
      </c>
      <c r="P81" s="56">
        <f>D81+G81+J81+M81</f>
        <v>0</v>
      </c>
      <c r="Q81" s="57">
        <f t="shared" si="5"/>
        <v>0</v>
      </c>
      <c r="R81" s="66">
        <v>2</v>
      </c>
      <c r="S81" s="76" t="str">
        <f t="shared" si="6"/>
        <v>0</v>
      </c>
      <c r="T81" s="76" t="str">
        <f t="shared" si="7"/>
        <v>0</v>
      </c>
      <c r="U81" s="76">
        <f t="shared" si="8"/>
        <v>0</v>
      </c>
      <c r="V81" s="83">
        <f t="shared" si="9"/>
        <v>0</v>
      </c>
      <c r="W81" s="83">
        <f t="shared" si="10"/>
        <v>0</v>
      </c>
      <c r="X81" s="83">
        <f t="shared" si="11"/>
        <v>0</v>
      </c>
    </row>
    <row r="82" spans="1:24" s="35" customFormat="1" ht="16.5" customHeight="1">
      <c r="A82" s="9"/>
      <c r="B82" s="22" t="s">
        <v>5</v>
      </c>
      <c r="C82" s="51">
        <f t="shared" ref="C82:X82" si="44">SUM(C81)</f>
        <v>0</v>
      </c>
      <c r="D82" s="51">
        <f t="shared" si="44"/>
        <v>0</v>
      </c>
      <c r="E82" s="51">
        <f t="shared" si="44"/>
        <v>0</v>
      </c>
      <c r="F82" s="100">
        <f t="shared" si="44"/>
        <v>0</v>
      </c>
      <c r="G82" s="100">
        <f t="shared" si="44"/>
        <v>0</v>
      </c>
      <c r="H82" s="100">
        <f t="shared" si="44"/>
        <v>0</v>
      </c>
      <c r="I82" s="124">
        <f t="shared" si="44"/>
        <v>0</v>
      </c>
      <c r="J82" s="124">
        <f t="shared" si="44"/>
        <v>0</v>
      </c>
      <c r="K82" s="124">
        <f t="shared" si="44"/>
        <v>0</v>
      </c>
      <c r="L82" s="150">
        <f t="shared" si="44"/>
        <v>0</v>
      </c>
      <c r="M82" s="150">
        <f t="shared" si="44"/>
        <v>0</v>
      </c>
      <c r="N82" s="150">
        <f t="shared" si="44"/>
        <v>0</v>
      </c>
      <c r="O82" s="58">
        <f t="shared" si="44"/>
        <v>0</v>
      </c>
      <c r="P82" s="58">
        <f t="shared" si="44"/>
        <v>0</v>
      </c>
      <c r="Q82" s="59">
        <f t="shared" si="44"/>
        <v>0</v>
      </c>
      <c r="R82" s="66">
        <f t="shared" si="44"/>
        <v>2</v>
      </c>
      <c r="S82" s="77">
        <f t="shared" si="44"/>
        <v>0</v>
      </c>
      <c r="T82" s="77">
        <f t="shared" si="44"/>
        <v>0</v>
      </c>
      <c r="U82" s="77">
        <f t="shared" si="44"/>
        <v>0</v>
      </c>
      <c r="V82" s="84">
        <f t="shared" si="44"/>
        <v>0</v>
      </c>
      <c r="W82" s="84">
        <f t="shared" si="44"/>
        <v>0</v>
      </c>
      <c r="X82" s="84">
        <f t="shared" si="44"/>
        <v>0</v>
      </c>
    </row>
    <row r="83" spans="1:24" ht="16.5" customHeight="1">
      <c r="A83" s="8"/>
      <c r="B83" s="12" t="s">
        <v>167</v>
      </c>
      <c r="C83" s="52"/>
      <c r="D83" s="52"/>
      <c r="E83" s="52"/>
      <c r="F83" s="107"/>
      <c r="G83" s="107"/>
      <c r="H83" s="101"/>
      <c r="I83" s="131"/>
      <c r="J83" s="131"/>
      <c r="K83" s="126"/>
      <c r="L83" s="157"/>
      <c r="M83" s="157"/>
      <c r="N83" s="151"/>
      <c r="O83" s="60"/>
      <c r="P83" s="60"/>
      <c r="Q83" s="61"/>
      <c r="R83" s="70"/>
      <c r="S83" s="78"/>
      <c r="T83" s="78"/>
      <c r="U83" s="78"/>
      <c r="V83" s="85"/>
      <c r="W83" s="85"/>
      <c r="X83" s="86"/>
    </row>
    <row r="84" spans="1:24" ht="16.5" customHeight="1">
      <c r="A84" s="5"/>
      <c r="B84" s="16" t="s">
        <v>15</v>
      </c>
      <c r="C84" s="50"/>
      <c r="D84" s="50"/>
      <c r="E84" s="50">
        <f t="shared" ref="E84:E94" si="45">C84+D84</f>
        <v>0</v>
      </c>
      <c r="F84" s="99">
        <v>0</v>
      </c>
      <c r="G84" s="99">
        <v>0</v>
      </c>
      <c r="H84" s="99">
        <f t="shared" ref="H84:H94" si="46">F84+G84</f>
        <v>0</v>
      </c>
      <c r="I84" s="123">
        <v>0</v>
      </c>
      <c r="J84" s="123">
        <v>0</v>
      </c>
      <c r="K84" s="123">
        <f t="shared" ref="K84:K94" si="47">I84+J84</f>
        <v>0</v>
      </c>
      <c r="L84" s="149">
        <v>0</v>
      </c>
      <c r="M84" s="149">
        <v>0</v>
      </c>
      <c r="N84" s="149">
        <f t="shared" ref="N84:N94" si="48">L84+M84</f>
        <v>0</v>
      </c>
      <c r="O84" s="56">
        <f t="shared" ref="O84:O94" si="49">C84+F84+I84+L84</f>
        <v>0</v>
      </c>
      <c r="P84" s="56">
        <f t="shared" ref="P84:P94" si="50">D84+G84+J84+M84</f>
        <v>0</v>
      </c>
      <c r="Q84" s="57">
        <f t="shared" ref="Q84:Q94" si="51">O84+P84</f>
        <v>0</v>
      </c>
      <c r="R84" s="66">
        <v>2</v>
      </c>
      <c r="S84" s="76" t="str">
        <f t="shared" ref="S84:S94" si="52">IF(R84=1,O84,"0")</f>
        <v>0</v>
      </c>
      <c r="T84" s="76" t="str">
        <f t="shared" ref="T84:T94" si="53">IF(R84=1,P84,"0")</f>
        <v>0</v>
      </c>
      <c r="U84" s="76">
        <f t="shared" ref="U84:U94" si="54">S84+T84</f>
        <v>0</v>
      </c>
      <c r="V84" s="83">
        <f t="shared" ref="V84:V94" si="55">IF(R84=2,O84,"0")</f>
        <v>0</v>
      </c>
      <c r="W84" s="83">
        <f t="shared" ref="W84:W94" si="56">IF(R84=2,P84,"0")</f>
        <v>0</v>
      </c>
      <c r="X84" s="83">
        <f t="shared" ref="X84:X94" si="57">V84+W84</f>
        <v>0</v>
      </c>
    </row>
    <row r="85" spans="1:24" ht="16.5" customHeight="1">
      <c r="A85" s="8"/>
      <c r="B85" s="16" t="s">
        <v>13</v>
      </c>
      <c r="C85" s="50"/>
      <c r="D85" s="50"/>
      <c r="E85" s="50">
        <f t="shared" si="45"/>
        <v>0</v>
      </c>
      <c r="F85" s="99">
        <v>0</v>
      </c>
      <c r="G85" s="99">
        <v>0</v>
      </c>
      <c r="H85" s="99">
        <f t="shared" si="46"/>
        <v>0</v>
      </c>
      <c r="I85" s="123">
        <v>0</v>
      </c>
      <c r="J85" s="123">
        <v>0</v>
      </c>
      <c r="K85" s="123">
        <f t="shared" si="47"/>
        <v>0</v>
      </c>
      <c r="L85" s="149">
        <v>0</v>
      </c>
      <c r="M85" s="149">
        <v>0</v>
      </c>
      <c r="N85" s="149">
        <f t="shared" si="48"/>
        <v>0</v>
      </c>
      <c r="O85" s="56">
        <f t="shared" si="49"/>
        <v>0</v>
      </c>
      <c r="P85" s="56">
        <f t="shared" si="50"/>
        <v>0</v>
      </c>
      <c r="Q85" s="57">
        <f t="shared" si="51"/>
        <v>0</v>
      </c>
      <c r="R85" s="66">
        <v>2</v>
      </c>
      <c r="S85" s="76" t="str">
        <f t="shared" si="52"/>
        <v>0</v>
      </c>
      <c r="T85" s="76" t="str">
        <f t="shared" si="53"/>
        <v>0</v>
      </c>
      <c r="U85" s="76">
        <f t="shared" si="54"/>
        <v>0</v>
      </c>
      <c r="V85" s="83">
        <f t="shared" si="55"/>
        <v>0</v>
      </c>
      <c r="W85" s="83">
        <f t="shared" si="56"/>
        <v>0</v>
      </c>
      <c r="X85" s="83">
        <f t="shared" si="57"/>
        <v>0</v>
      </c>
    </row>
    <row r="86" spans="1:24" ht="16.5" customHeight="1">
      <c r="A86" s="8"/>
      <c r="B86" s="16" t="s">
        <v>24</v>
      </c>
      <c r="C86" s="50"/>
      <c r="D86" s="50"/>
      <c r="E86" s="50">
        <f t="shared" si="45"/>
        <v>0</v>
      </c>
      <c r="F86" s="99">
        <v>0</v>
      </c>
      <c r="G86" s="99">
        <v>0</v>
      </c>
      <c r="H86" s="99">
        <f t="shared" si="46"/>
        <v>0</v>
      </c>
      <c r="I86" s="123">
        <v>0</v>
      </c>
      <c r="J86" s="123">
        <v>0</v>
      </c>
      <c r="K86" s="123">
        <f t="shared" si="47"/>
        <v>0</v>
      </c>
      <c r="L86" s="149">
        <v>0</v>
      </c>
      <c r="M86" s="149">
        <v>0</v>
      </c>
      <c r="N86" s="149">
        <f t="shared" si="48"/>
        <v>0</v>
      </c>
      <c r="O86" s="56">
        <f t="shared" si="49"/>
        <v>0</v>
      </c>
      <c r="P86" s="56">
        <f t="shared" si="50"/>
        <v>0</v>
      </c>
      <c r="Q86" s="57">
        <f t="shared" si="51"/>
        <v>0</v>
      </c>
      <c r="R86" s="66">
        <v>2</v>
      </c>
      <c r="S86" s="76" t="str">
        <f t="shared" si="52"/>
        <v>0</v>
      </c>
      <c r="T86" s="76" t="str">
        <f t="shared" si="53"/>
        <v>0</v>
      </c>
      <c r="U86" s="76">
        <f t="shared" si="54"/>
        <v>0</v>
      </c>
      <c r="V86" s="83">
        <f t="shared" si="55"/>
        <v>0</v>
      </c>
      <c r="W86" s="83">
        <f t="shared" si="56"/>
        <v>0</v>
      </c>
      <c r="X86" s="83">
        <f t="shared" si="57"/>
        <v>0</v>
      </c>
    </row>
    <row r="87" spans="1:24" ht="16.5" customHeight="1">
      <c r="A87" s="8"/>
      <c r="B87" s="16" t="s">
        <v>25</v>
      </c>
      <c r="C87" s="50"/>
      <c r="D87" s="50"/>
      <c r="E87" s="50">
        <f t="shared" si="45"/>
        <v>0</v>
      </c>
      <c r="F87" s="99">
        <v>0</v>
      </c>
      <c r="G87" s="99">
        <v>0</v>
      </c>
      <c r="H87" s="99">
        <f t="shared" si="46"/>
        <v>0</v>
      </c>
      <c r="I87" s="123">
        <v>0</v>
      </c>
      <c r="J87" s="123">
        <v>0</v>
      </c>
      <c r="K87" s="123">
        <f t="shared" si="47"/>
        <v>0</v>
      </c>
      <c r="L87" s="149">
        <v>0</v>
      </c>
      <c r="M87" s="149">
        <v>0</v>
      </c>
      <c r="N87" s="149">
        <f t="shared" si="48"/>
        <v>0</v>
      </c>
      <c r="O87" s="56">
        <f t="shared" si="49"/>
        <v>0</v>
      </c>
      <c r="P87" s="56">
        <f t="shared" si="50"/>
        <v>0</v>
      </c>
      <c r="Q87" s="57">
        <f t="shared" si="51"/>
        <v>0</v>
      </c>
      <c r="R87" s="66">
        <v>2</v>
      </c>
      <c r="S87" s="76" t="str">
        <f t="shared" si="52"/>
        <v>0</v>
      </c>
      <c r="T87" s="76" t="str">
        <f t="shared" si="53"/>
        <v>0</v>
      </c>
      <c r="U87" s="76">
        <f t="shared" si="54"/>
        <v>0</v>
      </c>
      <c r="V87" s="83">
        <f t="shared" si="55"/>
        <v>0</v>
      </c>
      <c r="W87" s="83">
        <f t="shared" si="56"/>
        <v>0</v>
      </c>
      <c r="X87" s="83">
        <f t="shared" si="57"/>
        <v>0</v>
      </c>
    </row>
    <row r="88" spans="1:24" ht="16.5" customHeight="1">
      <c r="A88" s="8"/>
      <c r="B88" s="16" t="s">
        <v>116</v>
      </c>
      <c r="C88" s="50"/>
      <c r="D88" s="50"/>
      <c r="E88" s="50">
        <f t="shared" si="45"/>
        <v>0</v>
      </c>
      <c r="F88" s="99">
        <v>0</v>
      </c>
      <c r="G88" s="99">
        <v>0</v>
      </c>
      <c r="H88" s="99">
        <f t="shared" si="46"/>
        <v>0</v>
      </c>
      <c r="I88" s="123">
        <v>0</v>
      </c>
      <c r="J88" s="123">
        <v>0</v>
      </c>
      <c r="K88" s="123">
        <f t="shared" si="47"/>
        <v>0</v>
      </c>
      <c r="L88" s="149">
        <v>0</v>
      </c>
      <c r="M88" s="149">
        <v>0</v>
      </c>
      <c r="N88" s="149">
        <f t="shared" si="48"/>
        <v>0</v>
      </c>
      <c r="O88" s="56">
        <f t="shared" si="49"/>
        <v>0</v>
      </c>
      <c r="P88" s="56">
        <f t="shared" si="50"/>
        <v>0</v>
      </c>
      <c r="Q88" s="57">
        <f t="shared" si="51"/>
        <v>0</v>
      </c>
      <c r="R88" s="66">
        <v>2</v>
      </c>
      <c r="S88" s="76" t="str">
        <f t="shared" si="52"/>
        <v>0</v>
      </c>
      <c r="T88" s="76" t="str">
        <f t="shared" si="53"/>
        <v>0</v>
      </c>
      <c r="U88" s="76">
        <f t="shared" si="54"/>
        <v>0</v>
      </c>
      <c r="V88" s="83">
        <f t="shared" si="55"/>
        <v>0</v>
      </c>
      <c r="W88" s="83">
        <f t="shared" si="56"/>
        <v>0</v>
      </c>
      <c r="X88" s="83">
        <f t="shared" si="57"/>
        <v>0</v>
      </c>
    </row>
    <row r="89" spans="1:24" ht="16.5" customHeight="1">
      <c r="A89" s="8"/>
      <c r="B89" s="26" t="s">
        <v>12</v>
      </c>
      <c r="C89" s="50"/>
      <c r="D89" s="50"/>
      <c r="E89" s="50">
        <f t="shared" si="45"/>
        <v>0</v>
      </c>
      <c r="F89" s="99">
        <v>0</v>
      </c>
      <c r="G89" s="99">
        <v>0</v>
      </c>
      <c r="H89" s="99">
        <f t="shared" si="46"/>
        <v>0</v>
      </c>
      <c r="I89" s="123">
        <v>0</v>
      </c>
      <c r="J89" s="123">
        <v>0</v>
      </c>
      <c r="K89" s="123">
        <f t="shared" si="47"/>
        <v>0</v>
      </c>
      <c r="L89" s="149">
        <v>0</v>
      </c>
      <c r="M89" s="149">
        <v>0</v>
      </c>
      <c r="N89" s="149">
        <f t="shared" si="48"/>
        <v>0</v>
      </c>
      <c r="O89" s="56">
        <f t="shared" si="49"/>
        <v>0</v>
      </c>
      <c r="P89" s="56">
        <f t="shared" si="50"/>
        <v>0</v>
      </c>
      <c r="Q89" s="57">
        <f t="shared" si="51"/>
        <v>0</v>
      </c>
      <c r="R89" s="66">
        <v>2</v>
      </c>
      <c r="S89" s="76" t="str">
        <f t="shared" si="52"/>
        <v>0</v>
      </c>
      <c r="T89" s="76" t="str">
        <f t="shared" si="53"/>
        <v>0</v>
      </c>
      <c r="U89" s="76">
        <f t="shared" si="54"/>
        <v>0</v>
      </c>
      <c r="V89" s="83">
        <f t="shared" si="55"/>
        <v>0</v>
      </c>
      <c r="W89" s="83">
        <f t="shared" si="56"/>
        <v>0</v>
      </c>
      <c r="X89" s="83">
        <f t="shared" si="57"/>
        <v>0</v>
      </c>
    </row>
    <row r="90" spans="1:24" ht="16.5" customHeight="1">
      <c r="A90" s="8"/>
      <c r="B90" s="16" t="s">
        <v>22</v>
      </c>
      <c r="C90" s="50"/>
      <c r="D90" s="50"/>
      <c r="E90" s="50">
        <f t="shared" si="45"/>
        <v>0</v>
      </c>
      <c r="F90" s="99">
        <v>0</v>
      </c>
      <c r="G90" s="99">
        <v>0</v>
      </c>
      <c r="H90" s="99">
        <f t="shared" si="46"/>
        <v>0</v>
      </c>
      <c r="I90" s="123">
        <v>0</v>
      </c>
      <c r="J90" s="123">
        <v>0</v>
      </c>
      <c r="K90" s="123">
        <f t="shared" si="47"/>
        <v>0</v>
      </c>
      <c r="L90" s="149">
        <v>0</v>
      </c>
      <c r="M90" s="149">
        <v>0</v>
      </c>
      <c r="N90" s="149">
        <f t="shared" si="48"/>
        <v>0</v>
      </c>
      <c r="O90" s="56">
        <f t="shared" si="49"/>
        <v>0</v>
      </c>
      <c r="P90" s="56">
        <f t="shared" si="50"/>
        <v>0</v>
      </c>
      <c r="Q90" s="57">
        <f t="shared" si="51"/>
        <v>0</v>
      </c>
      <c r="R90" s="66">
        <v>2</v>
      </c>
      <c r="S90" s="76" t="str">
        <f t="shared" si="52"/>
        <v>0</v>
      </c>
      <c r="T90" s="76" t="str">
        <f t="shared" si="53"/>
        <v>0</v>
      </c>
      <c r="U90" s="76">
        <f t="shared" si="54"/>
        <v>0</v>
      </c>
      <c r="V90" s="83">
        <f t="shared" si="55"/>
        <v>0</v>
      </c>
      <c r="W90" s="83">
        <f t="shared" si="56"/>
        <v>0</v>
      </c>
      <c r="X90" s="83">
        <f t="shared" si="57"/>
        <v>0</v>
      </c>
    </row>
    <row r="91" spans="1:24" ht="16.5" customHeight="1">
      <c r="A91" s="8"/>
      <c r="B91" s="25" t="s">
        <v>62</v>
      </c>
      <c r="C91" s="50"/>
      <c r="D91" s="50"/>
      <c r="E91" s="50">
        <f t="shared" si="45"/>
        <v>0</v>
      </c>
      <c r="F91" s="99">
        <v>0</v>
      </c>
      <c r="G91" s="99">
        <v>0</v>
      </c>
      <c r="H91" s="99">
        <f t="shared" si="46"/>
        <v>0</v>
      </c>
      <c r="I91" s="123">
        <v>0</v>
      </c>
      <c r="J91" s="123">
        <v>0</v>
      </c>
      <c r="K91" s="123">
        <f t="shared" si="47"/>
        <v>0</v>
      </c>
      <c r="L91" s="149">
        <v>0</v>
      </c>
      <c r="M91" s="149">
        <v>0</v>
      </c>
      <c r="N91" s="149">
        <f t="shared" si="48"/>
        <v>0</v>
      </c>
      <c r="O91" s="56">
        <f t="shared" si="49"/>
        <v>0</v>
      </c>
      <c r="P91" s="56">
        <f t="shared" si="50"/>
        <v>0</v>
      </c>
      <c r="Q91" s="57">
        <f t="shared" si="51"/>
        <v>0</v>
      </c>
      <c r="R91" s="66">
        <v>2</v>
      </c>
      <c r="S91" s="76" t="str">
        <f t="shared" si="52"/>
        <v>0</v>
      </c>
      <c r="T91" s="76" t="str">
        <f t="shared" si="53"/>
        <v>0</v>
      </c>
      <c r="U91" s="76">
        <f t="shared" si="54"/>
        <v>0</v>
      </c>
      <c r="V91" s="83">
        <f t="shared" si="55"/>
        <v>0</v>
      </c>
      <c r="W91" s="83">
        <f t="shared" si="56"/>
        <v>0</v>
      </c>
      <c r="X91" s="83">
        <f t="shared" si="57"/>
        <v>0</v>
      </c>
    </row>
    <row r="92" spans="1:24" s="2" customFormat="1" ht="16.5" customHeight="1">
      <c r="A92" s="8"/>
      <c r="B92" s="25" t="s">
        <v>63</v>
      </c>
      <c r="C92" s="50"/>
      <c r="D92" s="50"/>
      <c r="E92" s="50">
        <f t="shared" si="45"/>
        <v>0</v>
      </c>
      <c r="F92" s="99">
        <v>0</v>
      </c>
      <c r="G92" s="99">
        <v>0</v>
      </c>
      <c r="H92" s="99">
        <f t="shared" si="46"/>
        <v>0</v>
      </c>
      <c r="I92" s="123">
        <v>0</v>
      </c>
      <c r="J92" s="123">
        <v>0</v>
      </c>
      <c r="K92" s="123">
        <f t="shared" si="47"/>
        <v>0</v>
      </c>
      <c r="L92" s="149">
        <v>0</v>
      </c>
      <c r="M92" s="149">
        <v>0</v>
      </c>
      <c r="N92" s="149">
        <f t="shared" si="48"/>
        <v>0</v>
      </c>
      <c r="O92" s="56">
        <f t="shared" si="49"/>
        <v>0</v>
      </c>
      <c r="P92" s="56">
        <f t="shared" si="50"/>
        <v>0</v>
      </c>
      <c r="Q92" s="57">
        <f t="shared" si="51"/>
        <v>0</v>
      </c>
      <c r="R92" s="66">
        <v>2</v>
      </c>
      <c r="S92" s="76" t="str">
        <f t="shared" si="52"/>
        <v>0</v>
      </c>
      <c r="T92" s="76" t="str">
        <f t="shared" si="53"/>
        <v>0</v>
      </c>
      <c r="U92" s="76">
        <f t="shared" si="54"/>
        <v>0</v>
      </c>
      <c r="V92" s="83">
        <f t="shared" si="55"/>
        <v>0</v>
      </c>
      <c r="W92" s="83">
        <f t="shared" si="56"/>
        <v>0</v>
      </c>
      <c r="X92" s="83">
        <f t="shared" si="57"/>
        <v>0</v>
      </c>
    </row>
    <row r="93" spans="1:24" ht="16.5" customHeight="1">
      <c r="A93" s="8"/>
      <c r="B93" s="16" t="s">
        <v>109</v>
      </c>
      <c r="C93" s="50"/>
      <c r="D93" s="50"/>
      <c r="E93" s="50">
        <f t="shared" si="45"/>
        <v>0</v>
      </c>
      <c r="F93" s="99">
        <v>0</v>
      </c>
      <c r="G93" s="99">
        <v>0</v>
      </c>
      <c r="H93" s="99">
        <f t="shared" si="46"/>
        <v>0</v>
      </c>
      <c r="I93" s="123">
        <v>0</v>
      </c>
      <c r="J93" s="123">
        <v>0</v>
      </c>
      <c r="K93" s="123">
        <f t="shared" si="47"/>
        <v>0</v>
      </c>
      <c r="L93" s="149">
        <v>0</v>
      </c>
      <c r="M93" s="149">
        <v>0</v>
      </c>
      <c r="N93" s="149">
        <f t="shared" si="48"/>
        <v>0</v>
      </c>
      <c r="O93" s="56">
        <f t="shared" si="49"/>
        <v>0</v>
      </c>
      <c r="P93" s="56">
        <f t="shared" si="50"/>
        <v>0</v>
      </c>
      <c r="Q93" s="57">
        <f t="shared" si="51"/>
        <v>0</v>
      </c>
      <c r="R93" s="66">
        <v>2</v>
      </c>
      <c r="S93" s="76" t="str">
        <f t="shared" si="52"/>
        <v>0</v>
      </c>
      <c r="T93" s="76" t="str">
        <f t="shared" si="53"/>
        <v>0</v>
      </c>
      <c r="U93" s="76">
        <f t="shared" si="54"/>
        <v>0</v>
      </c>
      <c r="V93" s="83">
        <f t="shared" si="55"/>
        <v>0</v>
      </c>
      <c r="W93" s="83">
        <f t="shared" si="56"/>
        <v>0</v>
      </c>
      <c r="X93" s="83">
        <f t="shared" si="57"/>
        <v>0</v>
      </c>
    </row>
    <row r="94" spans="1:24" ht="16.5" customHeight="1">
      <c r="A94" s="8"/>
      <c r="B94" s="16" t="s">
        <v>115</v>
      </c>
      <c r="C94" s="50"/>
      <c r="D94" s="50"/>
      <c r="E94" s="50">
        <f t="shared" si="45"/>
        <v>0</v>
      </c>
      <c r="F94" s="99">
        <v>0</v>
      </c>
      <c r="G94" s="99">
        <v>0</v>
      </c>
      <c r="H94" s="99">
        <f t="shared" si="46"/>
        <v>0</v>
      </c>
      <c r="I94" s="123">
        <v>0</v>
      </c>
      <c r="J94" s="123">
        <v>0</v>
      </c>
      <c r="K94" s="123">
        <f t="shared" si="47"/>
        <v>0</v>
      </c>
      <c r="L94" s="149">
        <v>0</v>
      </c>
      <c r="M94" s="149">
        <v>0</v>
      </c>
      <c r="N94" s="149">
        <f t="shared" si="48"/>
        <v>0</v>
      </c>
      <c r="O94" s="56">
        <f t="shared" si="49"/>
        <v>0</v>
      </c>
      <c r="P94" s="56">
        <f t="shared" si="50"/>
        <v>0</v>
      </c>
      <c r="Q94" s="57">
        <f t="shared" si="51"/>
        <v>0</v>
      </c>
      <c r="R94" s="66">
        <v>2</v>
      </c>
      <c r="S94" s="76" t="str">
        <f t="shared" si="52"/>
        <v>0</v>
      </c>
      <c r="T94" s="76" t="str">
        <f t="shared" si="53"/>
        <v>0</v>
      </c>
      <c r="U94" s="76">
        <f t="shared" si="54"/>
        <v>0</v>
      </c>
      <c r="V94" s="83">
        <f t="shared" si="55"/>
        <v>0</v>
      </c>
      <c r="W94" s="83">
        <f t="shared" si="56"/>
        <v>0</v>
      </c>
      <c r="X94" s="83">
        <f t="shared" si="57"/>
        <v>0</v>
      </c>
    </row>
    <row r="95" spans="1:24" s="35" customFormat="1" ht="16.5" customHeight="1">
      <c r="A95" s="9"/>
      <c r="B95" s="22" t="s">
        <v>5</v>
      </c>
      <c r="C95" s="51">
        <f t="shared" ref="C95:X95" si="58">SUM(C84:C94)</f>
        <v>0</v>
      </c>
      <c r="D95" s="51">
        <f t="shared" si="58"/>
        <v>0</v>
      </c>
      <c r="E95" s="51">
        <f t="shared" si="58"/>
        <v>0</v>
      </c>
      <c r="F95" s="100">
        <f t="shared" si="58"/>
        <v>0</v>
      </c>
      <c r="G95" s="100">
        <f t="shared" si="58"/>
        <v>0</v>
      </c>
      <c r="H95" s="100">
        <f t="shared" si="58"/>
        <v>0</v>
      </c>
      <c r="I95" s="124">
        <f t="shared" si="58"/>
        <v>0</v>
      </c>
      <c r="J95" s="124">
        <f t="shared" si="58"/>
        <v>0</v>
      </c>
      <c r="K95" s="124">
        <f t="shared" si="58"/>
        <v>0</v>
      </c>
      <c r="L95" s="150">
        <f t="shared" si="58"/>
        <v>0</v>
      </c>
      <c r="M95" s="150">
        <f t="shared" si="58"/>
        <v>0</v>
      </c>
      <c r="N95" s="150">
        <f t="shared" si="58"/>
        <v>0</v>
      </c>
      <c r="O95" s="58">
        <f t="shared" si="58"/>
        <v>0</v>
      </c>
      <c r="P95" s="58">
        <f t="shared" si="58"/>
        <v>0</v>
      </c>
      <c r="Q95" s="59">
        <f t="shared" si="58"/>
        <v>0</v>
      </c>
      <c r="R95" s="66">
        <f t="shared" si="58"/>
        <v>22</v>
      </c>
      <c r="S95" s="77">
        <f t="shared" si="58"/>
        <v>0</v>
      </c>
      <c r="T95" s="77">
        <f t="shared" si="58"/>
        <v>0</v>
      </c>
      <c r="U95" s="77">
        <f t="shared" si="58"/>
        <v>0</v>
      </c>
      <c r="V95" s="84">
        <f t="shared" si="58"/>
        <v>0</v>
      </c>
      <c r="W95" s="84">
        <f t="shared" si="58"/>
        <v>0</v>
      </c>
      <c r="X95" s="84">
        <f t="shared" si="58"/>
        <v>0</v>
      </c>
    </row>
    <row r="96" spans="1:24" s="35" customFormat="1" ht="16.5" customHeight="1">
      <c r="A96" s="9"/>
      <c r="B96" s="22" t="s">
        <v>87</v>
      </c>
      <c r="C96" s="51">
        <f t="shared" ref="C96:X96" si="59">C82+C95</f>
        <v>0</v>
      </c>
      <c r="D96" s="51">
        <f t="shared" si="59"/>
        <v>0</v>
      </c>
      <c r="E96" s="51">
        <f t="shared" si="59"/>
        <v>0</v>
      </c>
      <c r="F96" s="100">
        <f t="shared" si="59"/>
        <v>0</v>
      </c>
      <c r="G96" s="100">
        <f t="shared" si="59"/>
        <v>0</v>
      </c>
      <c r="H96" s="100">
        <f t="shared" si="59"/>
        <v>0</v>
      </c>
      <c r="I96" s="124">
        <f t="shared" si="59"/>
        <v>0</v>
      </c>
      <c r="J96" s="124">
        <f t="shared" si="59"/>
        <v>0</v>
      </c>
      <c r="K96" s="124">
        <f t="shared" si="59"/>
        <v>0</v>
      </c>
      <c r="L96" s="150">
        <f t="shared" si="59"/>
        <v>0</v>
      </c>
      <c r="M96" s="150">
        <f t="shared" si="59"/>
        <v>0</v>
      </c>
      <c r="N96" s="150">
        <f t="shared" si="59"/>
        <v>0</v>
      </c>
      <c r="O96" s="58">
        <f t="shared" si="59"/>
        <v>0</v>
      </c>
      <c r="P96" s="58">
        <f t="shared" si="59"/>
        <v>0</v>
      </c>
      <c r="Q96" s="59">
        <f t="shared" si="59"/>
        <v>0</v>
      </c>
      <c r="R96" s="66">
        <f t="shared" si="59"/>
        <v>24</v>
      </c>
      <c r="S96" s="77">
        <f t="shared" si="59"/>
        <v>0</v>
      </c>
      <c r="T96" s="77">
        <f t="shared" si="59"/>
        <v>0</v>
      </c>
      <c r="U96" s="77">
        <f t="shared" si="59"/>
        <v>0</v>
      </c>
      <c r="V96" s="84">
        <f t="shared" si="59"/>
        <v>0</v>
      </c>
      <c r="W96" s="84">
        <f t="shared" si="59"/>
        <v>0</v>
      </c>
      <c r="X96" s="84">
        <f t="shared" si="59"/>
        <v>0</v>
      </c>
    </row>
    <row r="97" spans="1:24" ht="16.5" customHeight="1">
      <c r="A97" s="8"/>
      <c r="B97" s="12" t="s">
        <v>139</v>
      </c>
      <c r="C97" s="52"/>
      <c r="D97" s="52"/>
      <c r="E97" s="52"/>
      <c r="F97" s="108"/>
      <c r="G97" s="108"/>
      <c r="H97" s="101"/>
      <c r="I97" s="132"/>
      <c r="J97" s="132"/>
      <c r="K97" s="126"/>
      <c r="L97" s="158"/>
      <c r="M97" s="158"/>
      <c r="N97" s="151"/>
      <c r="O97" s="60"/>
      <c r="P97" s="60"/>
      <c r="Q97" s="61"/>
      <c r="R97" s="65"/>
      <c r="S97" s="78"/>
      <c r="T97" s="78"/>
      <c r="U97" s="78"/>
      <c r="V97" s="85"/>
      <c r="W97" s="85"/>
      <c r="X97" s="86"/>
    </row>
    <row r="98" spans="1:24" ht="16.5" customHeight="1">
      <c r="A98" s="8"/>
      <c r="B98" s="16" t="s">
        <v>23</v>
      </c>
      <c r="C98" s="50"/>
      <c r="D98" s="50"/>
      <c r="E98" s="50">
        <f t="shared" ref="E98:E106" si="60">C98+D98</f>
        <v>0</v>
      </c>
      <c r="F98" s="109">
        <v>0</v>
      </c>
      <c r="G98" s="109">
        <v>0</v>
      </c>
      <c r="H98" s="99">
        <f t="shared" ref="H98:H106" si="61">F98+G98</f>
        <v>0</v>
      </c>
      <c r="I98" s="133"/>
      <c r="J98" s="133"/>
      <c r="K98" s="123">
        <f t="shared" ref="K98:K106" si="62">I98+J98</f>
        <v>0</v>
      </c>
      <c r="L98" s="159">
        <v>0</v>
      </c>
      <c r="M98" s="159">
        <v>0</v>
      </c>
      <c r="N98" s="149">
        <f t="shared" ref="N98:N106" si="63">L98+M98</f>
        <v>0</v>
      </c>
      <c r="O98" s="56">
        <f t="shared" ref="O98:O106" si="64">C98+F98+I98+L98</f>
        <v>0</v>
      </c>
      <c r="P98" s="56">
        <f t="shared" ref="P98:P106" si="65">D98+G98+J98+M98</f>
        <v>0</v>
      </c>
      <c r="Q98" s="57">
        <f t="shared" ref="Q98:Q106" si="66">O98+P98</f>
        <v>0</v>
      </c>
      <c r="R98" s="64">
        <v>2</v>
      </c>
      <c r="S98" s="76" t="str">
        <f t="shared" ref="S98:S106" si="67">IF(R98=1,O98,"0")</f>
        <v>0</v>
      </c>
      <c r="T98" s="76" t="str">
        <f t="shared" ref="T98:T106" si="68">IF(R98=1,P98,"0")</f>
        <v>0</v>
      </c>
      <c r="U98" s="76">
        <f t="shared" ref="U98:U106" si="69">S98+T98</f>
        <v>0</v>
      </c>
      <c r="V98" s="83">
        <f t="shared" ref="V98:V106" si="70">IF(R98=2,O98,"0")</f>
        <v>0</v>
      </c>
      <c r="W98" s="83">
        <f t="shared" ref="W98:W106" si="71">IF(R98=2,P98,"0")</f>
        <v>0</v>
      </c>
      <c r="X98" s="83">
        <f t="shared" ref="X98:X106" si="72">V98+W98</f>
        <v>0</v>
      </c>
    </row>
    <row r="99" spans="1:24" ht="16.5" customHeight="1">
      <c r="A99" s="8"/>
      <c r="B99" s="16" t="s">
        <v>13</v>
      </c>
      <c r="C99" s="50"/>
      <c r="D99" s="50"/>
      <c r="E99" s="50">
        <f t="shared" si="60"/>
        <v>0</v>
      </c>
      <c r="F99" s="109">
        <v>0</v>
      </c>
      <c r="G99" s="109">
        <v>0</v>
      </c>
      <c r="H99" s="99">
        <f t="shared" si="61"/>
        <v>0</v>
      </c>
      <c r="I99" s="133"/>
      <c r="J99" s="133"/>
      <c r="K99" s="123">
        <f t="shared" si="62"/>
        <v>0</v>
      </c>
      <c r="L99" s="159">
        <v>0</v>
      </c>
      <c r="M99" s="159">
        <v>0</v>
      </c>
      <c r="N99" s="149">
        <f t="shared" si="63"/>
        <v>0</v>
      </c>
      <c r="O99" s="56">
        <f t="shared" si="64"/>
        <v>0</v>
      </c>
      <c r="P99" s="56">
        <f t="shared" si="65"/>
        <v>0</v>
      </c>
      <c r="Q99" s="57">
        <f t="shared" si="66"/>
        <v>0</v>
      </c>
      <c r="R99" s="64">
        <v>2</v>
      </c>
      <c r="S99" s="76" t="str">
        <f t="shared" si="67"/>
        <v>0</v>
      </c>
      <c r="T99" s="76" t="str">
        <f t="shared" si="68"/>
        <v>0</v>
      </c>
      <c r="U99" s="76">
        <f t="shared" si="69"/>
        <v>0</v>
      </c>
      <c r="V99" s="83">
        <f t="shared" si="70"/>
        <v>0</v>
      </c>
      <c r="W99" s="83">
        <f t="shared" si="71"/>
        <v>0</v>
      </c>
      <c r="X99" s="83">
        <f t="shared" si="72"/>
        <v>0</v>
      </c>
    </row>
    <row r="100" spans="1:24" ht="16.5" customHeight="1">
      <c r="A100" s="8"/>
      <c r="B100" s="16" t="s">
        <v>108</v>
      </c>
      <c r="C100" s="50"/>
      <c r="D100" s="50"/>
      <c r="E100" s="50">
        <f t="shared" si="60"/>
        <v>0</v>
      </c>
      <c r="F100" s="109">
        <v>0</v>
      </c>
      <c r="G100" s="109">
        <v>0</v>
      </c>
      <c r="H100" s="99">
        <f t="shared" si="61"/>
        <v>0</v>
      </c>
      <c r="I100" s="133"/>
      <c r="J100" s="133"/>
      <c r="K100" s="123">
        <f t="shared" si="62"/>
        <v>0</v>
      </c>
      <c r="L100" s="159">
        <v>0</v>
      </c>
      <c r="M100" s="159">
        <v>0</v>
      </c>
      <c r="N100" s="149">
        <f t="shared" si="63"/>
        <v>0</v>
      </c>
      <c r="O100" s="56">
        <f t="shared" si="64"/>
        <v>0</v>
      </c>
      <c r="P100" s="56">
        <f t="shared" si="65"/>
        <v>0</v>
      </c>
      <c r="Q100" s="57">
        <f t="shared" si="66"/>
        <v>0</v>
      </c>
      <c r="R100" s="64">
        <v>2</v>
      </c>
      <c r="S100" s="76" t="str">
        <f t="shared" si="67"/>
        <v>0</v>
      </c>
      <c r="T100" s="76" t="str">
        <f t="shared" si="68"/>
        <v>0</v>
      </c>
      <c r="U100" s="76">
        <f t="shared" si="69"/>
        <v>0</v>
      </c>
      <c r="V100" s="83">
        <f t="shared" si="70"/>
        <v>0</v>
      </c>
      <c r="W100" s="83">
        <f t="shared" si="71"/>
        <v>0</v>
      </c>
      <c r="X100" s="83">
        <f t="shared" si="72"/>
        <v>0</v>
      </c>
    </row>
    <row r="101" spans="1:24" ht="16.5" customHeight="1">
      <c r="A101" s="8"/>
      <c r="B101" s="16" t="s">
        <v>12</v>
      </c>
      <c r="C101" s="50"/>
      <c r="D101" s="50"/>
      <c r="E101" s="50">
        <f t="shared" si="60"/>
        <v>0</v>
      </c>
      <c r="F101" s="109">
        <v>0</v>
      </c>
      <c r="G101" s="109">
        <v>0</v>
      </c>
      <c r="H101" s="99">
        <f t="shared" si="61"/>
        <v>0</v>
      </c>
      <c r="I101" s="133"/>
      <c r="J101" s="133"/>
      <c r="K101" s="123">
        <f t="shared" si="62"/>
        <v>0</v>
      </c>
      <c r="L101" s="159">
        <v>0</v>
      </c>
      <c r="M101" s="159">
        <v>0</v>
      </c>
      <c r="N101" s="149">
        <f t="shared" si="63"/>
        <v>0</v>
      </c>
      <c r="O101" s="56">
        <f t="shared" si="64"/>
        <v>0</v>
      </c>
      <c r="P101" s="56">
        <f t="shared" si="65"/>
        <v>0</v>
      </c>
      <c r="Q101" s="57">
        <f t="shared" si="66"/>
        <v>0</v>
      </c>
      <c r="R101" s="64">
        <v>2</v>
      </c>
      <c r="S101" s="76" t="str">
        <f t="shared" si="67"/>
        <v>0</v>
      </c>
      <c r="T101" s="76" t="str">
        <f t="shared" si="68"/>
        <v>0</v>
      </c>
      <c r="U101" s="76">
        <f t="shared" si="69"/>
        <v>0</v>
      </c>
      <c r="V101" s="83">
        <f t="shared" si="70"/>
        <v>0</v>
      </c>
      <c r="W101" s="83">
        <f t="shared" si="71"/>
        <v>0</v>
      </c>
      <c r="X101" s="83">
        <f t="shared" si="72"/>
        <v>0</v>
      </c>
    </row>
    <row r="102" spans="1:24" ht="16.5" customHeight="1">
      <c r="A102" s="8"/>
      <c r="B102" s="16" t="s">
        <v>172</v>
      </c>
      <c r="C102" s="50"/>
      <c r="D102" s="50"/>
      <c r="E102" s="50">
        <f t="shared" si="60"/>
        <v>0</v>
      </c>
      <c r="F102" s="109">
        <v>0</v>
      </c>
      <c r="G102" s="109">
        <v>0</v>
      </c>
      <c r="H102" s="99">
        <f t="shared" si="61"/>
        <v>0</v>
      </c>
      <c r="I102" s="133"/>
      <c r="J102" s="133"/>
      <c r="K102" s="123">
        <f t="shared" si="62"/>
        <v>0</v>
      </c>
      <c r="L102" s="159">
        <v>0</v>
      </c>
      <c r="M102" s="159">
        <v>0</v>
      </c>
      <c r="N102" s="149">
        <f t="shared" si="63"/>
        <v>0</v>
      </c>
      <c r="O102" s="56">
        <f t="shared" si="64"/>
        <v>0</v>
      </c>
      <c r="P102" s="56">
        <f t="shared" si="65"/>
        <v>0</v>
      </c>
      <c r="Q102" s="57">
        <f t="shared" si="66"/>
        <v>0</v>
      </c>
      <c r="R102" s="64">
        <v>2</v>
      </c>
      <c r="S102" s="76" t="str">
        <f t="shared" si="67"/>
        <v>0</v>
      </c>
      <c r="T102" s="76" t="str">
        <f t="shared" si="68"/>
        <v>0</v>
      </c>
      <c r="U102" s="76">
        <f t="shared" si="69"/>
        <v>0</v>
      </c>
      <c r="V102" s="83">
        <f t="shared" si="70"/>
        <v>0</v>
      </c>
      <c r="W102" s="83">
        <f t="shared" si="71"/>
        <v>0</v>
      </c>
      <c r="X102" s="83">
        <f t="shared" si="72"/>
        <v>0</v>
      </c>
    </row>
    <row r="103" spans="1:24" ht="16.5" customHeight="1">
      <c r="A103" s="8"/>
      <c r="B103" s="16" t="s">
        <v>135</v>
      </c>
      <c r="C103" s="50"/>
      <c r="D103" s="50"/>
      <c r="E103" s="50">
        <f t="shared" si="60"/>
        <v>0</v>
      </c>
      <c r="F103" s="109">
        <v>0</v>
      </c>
      <c r="G103" s="109">
        <v>0</v>
      </c>
      <c r="H103" s="99">
        <f t="shared" si="61"/>
        <v>0</v>
      </c>
      <c r="I103" s="133"/>
      <c r="J103" s="133"/>
      <c r="K103" s="123">
        <f t="shared" si="62"/>
        <v>0</v>
      </c>
      <c r="L103" s="159">
        <v>0</v>
      </c>
      <c r="M103" s="159">
        <v>0</v>
      </c>
      <c r="N103" s="149">
        <f t="shared" si="63"/>
        <v>0</v>
      </c>
      <c r="O103" s="56">
        <f t="shared" si="64"/>
        <v>0</v>
      </c>
      <c r="P103" s="56">
        <f t="shared" si="65"/>
        <v>0</v>
      </c>
      <c r="Q103" s="57">
        <f t="shared" si="66"/>
        <v>0</v>
      </c>
      <c r="R103" s="64">
        <v>2</v>
      </c>
      <c r="S103" s="76" t="str">
        <f t="shared" si="67"/>
        <v>0</v>
      </c>
      <c r="T103" s="76" t="str">
        <f t="shared" si="68"/>
        <v>0</v>
      </c>
      <c r="U103" s="76">
        <f t="shared" si="69"/>
        <v>0</v>
      </c>
      <c r="V103" s="83">
        <f t="shared" si="70"/>
        <v>0</v>
      </c>
      <c r="W103" s="83">
        <f t="shared" si="71"/>
        <v>0</v>
      </c>
      <c r="X103" s="83">
        <f t="shared" si="72"/>
        <v>0</v>
      </c>
    </row>
    <row r="104" spans="1:24" ht="16.5" customHeight="1">
      <c r="A104" s="8"/>
      <c r="B104" s="16" t="s">
        <v>22</v>
      </c>
      <c r="C104" s="50"/>
      <c r="D104" s="50"/>
      <c r="E104" s="50">
        <f t="shared" si="60"/>
        <v>0</v>
      </c>
      <c r="F104" s="109">
        <v>0</v>
      </c>
      <c r="G104" s="109">
        <v>0</v>
      </c>
      <c r="H104" s="99">
        <f t="shared" si="61"/>
        <v>0</v>
      </c>
      <c r="I104" s="133"/>
      <c r="J104" s="133"/>
      <c r="K104" s="123">
        <f t="shared" si="62"/>
        <v>0</v>
      </c>
      <c r="L104" s="159">
        <v>0</v>
      </c>
      <c r="M104" s="159">
        <v>0</v>
      </c>
      <c r="N104" s="149">
        <f t="shared" si="63"/>
        <v>0</v>
      </c>
      <c r="O104" s="56">
        <f t="shared" si="64"/>
        <v>0</v>
      </c>
      <c r="P104" s="56">
        <f t="shared" si="65"/>
        <v>0</v>
      </c>
      <c r="Q104" s="57">
        <f t="shared" si="66"/>
        <v>0</v>
      </c>
      <c r="R104" s="64">
        <v>2</v>
      </c>
      <c r="S104" s="76" t="str">
        <f t="shared" si="67"/>
        <v>0</v>
      </c>
      <c r="T104" s="76" t="str">
        <f t="shared" si="68"/>
        <v>0</v>
      </c>
      <c r="U104" s="76">
        <f t="shared" si="69"/>
        <v>0</v>
      </c>
      <c r="V104" s="83">
        <f t="shared" si="70"/>
        <v>0</v>
      </c>
      <c r="W104" s="83">
        <f t="shared" si="71"/>
        <v>0</v>
      </c>
      <c r="X104" s="83">
        <f t="shared" si="72"/>
        <v>0</v>
      </c>
    </row>
    <row r="105" spans="1:24" ht="16.5" customHeight="1">
      <c r="A105" s="8"/>
      <c r="B105" s="24" t="s">
        <v>141</v>
      </c>
      <c r="C105" s="50"/>
      <c r="D105" s="50"/>
      <c r="E105" s="50">
        <f t="shared" si="60"/>
        <v>0</v>
      </c>
      <c r="F105" s="109">
        <v>0</v>
      </c>
      <c r="G105" s="109">
        <v>0</v>
      </c>
      <c r="H105" s="99">
        <f t="shared" si="61"/>
        <v>0</v>
      </c>
      <c r="I105" s="133"/>
      <c r="J105" s="133"/>
      <c r="K105" s="123">
        <f t="shared" si="62"/>
        <v>0</v>
      </c>
      <c r="L105" s="159">
        <v>0</v>
      </c>
      <c r="M105" s="159">
        <v>0</v>
      </c>
      <c r="N105" s="149">
        <f t="shared" si="63"/>
        <v>0</v>
      </c>
      <c r="O105" s="56">
        <f t="shared" si="64"/>
        <v>0</v>
      </c>
      <c r="P105" s="56">
        <f t="shared" si="65"/>
        <v>0</v>
      </c>
      <c r="Q105" s="57">
        <f t="shared" si="66"/>
        <v>0</v>
      </c>
      <c r="R105" s="64">
        <v>2</v>
      </c>
      <c r="S105" s="76" t="str">
        <f t="shared" si="67"/>
        <v>0</v>
      </c>
      <c r="T105" s="76" t="str">
        <f t="shared" si="68"/>
        <v>0</v>
      </c>
      <c r="U105" s="76">
        <f t="shared" si="69"/>
        <v>0</v>
      </c>
      <c r="V105" s="83">
        <f t="shared" si="70"/>
        <v>0</v>
      </c>
      <c r="W105" s="83">
        <f t="shared" si="71"/>
        <v>0</v>
      </c>
      <c r="X105" s="83">
        <f t="shared" si="72"/>
        <v>0</v>
      </c>
    </row>
    <row r="106" spans="1:24" ht="16.5" customHeight="1">
      <c r="A106" s="8"/>
      <c r="B106" s="24" t="s">
        <v>140</v>
      </c>
      <c r="C106" s="50"/>
      <c r="D106" s="50"/>
      <c r="E106" s="50">
        <f t="shared" si="60"/>
        <v>0</v>
      </c>
      <c r="F106" s="109">
        <v>0</v>
      </c>
      <c r="G106" s="109">
        <v>0</v>
      </c>
      <c r="H106" s="99">
        <f t="shared" si="61"/>
        <v>0</v>
      </c>
      <c r="I106" s="133"/>
      <c r="J106" s="133"/>
      <c r="K106" s="123">
        <f t="shared" si="62"/>
        <v>0</v>
      </c>
      <c r="L106" s="159">
        <v>0</v>
      </c>
      <c r="M106" s="159">
        <v>0</v>
      </c>
      <c r="N106" s="149">
        <f t="shared" si="63"/>
        <v>0</v>
      </c>
      <c r="O106" s="56">
        <f t="shared" si="64"/>
        <v>0</v>
      </c>
      <c r="P106" s="56">
        <f t="shared" si="65"/>
        <v>0</v>
      </c>
      <c r="Q106" s="57">
        <f t="shared" si="66"/>
        <v>0</v>
      </c>
      <c r="R106" s="64">
        <v>2</v>
      </c>
      <c r="S106" s="76" t="str">
        <f t="shared" si="67"/>
        <v>0</v>
      </c>
      <c r="T106" s="76" t="str">
        <f t="shared" si="68"/>
        <v>0</v>
      </c>
      <c r="U106" s="76">
        <f t="shared" si="69"/>
        <v>0</v>
      </c>
      <c r="V106" s="83">
        <f t="shared" si="70"/>
        <v>0</v>
      </c>
      <c r="W106" s="83">
        <f t="shared" si="71"/>
        <v>0</v>
      </c>
      <c r="X106" s="83">
        <f t="shared" si="72"/>
        <v>0</v>
      </c>
    </row>
    <row r="107" spans="1:24" s="35" customFormat="1" ht="16.5" customHeight="1">
      <c r="A107" s="9"/>
      <c r="B107" s="22" t="s">
        <v>87</v>
      </c>
      <c r="C107" s="51">
        <f t="shared" ref="C107:X107" si="73">SUM(C98:C106)</f>
        <v>0</v>
      </c>
      <c r="D107" s="51">
        <f t="shared" si="73"/>
        <v>0</v>
      </c>
      <c r="E107" s="51">
        <f t="shared" si="73"/>
        <v>0</v>
      </c>
      <c r="F107" s="110">
        <f t="shared" si="73"/>
        <v>0</v>
      </c>
      <c r="G107" s="110">
        <f t="shared" si="73"/>
        <v>0</v>
      </c>
      <c r="H107" s="100">
        <f t="shared" si="73"/>
        <v>0</v>
      </c>
      <c r="I107" s="134">
        <f t="shared" si="73"/>
        <v>0</v>
      </c>
      <c r="J107" s="134">
        <f t="shared" si="73"/>
        <v>0</v>
      </c>
      <c r="K107" s="124">
        <f t="shared" si="73"/>
        <v>0</v>
      </c>
      <c r="L107" s="160">
        <f t="shared" si="73"/>
        <v>0</v>
      </c>
      <c r="M107" s="160">
        <f t="shared" si="73"/>
        <v>0</v>
      </c>
      <c r="N107" s="150">
        <f t="shared" si="73"/>
        <v>0</v>
      </c>
      <c r="O107" s="58">
        <f t="shared" si="73"/>
        <v>0</v>
      </c>
      <c r="P107" s="58">
        <f t="shared" si="73"/>
        <v>0</v>
      </c>
      <c r="Q107" s="59">
        <f t="shared" si="73"/>
        <v>0</v>
      </c>
      <c r="R107" s="64">
        <f t="shared" si="73"/>
        <v>18</v>
      </c>
      <c r="S107" s="77">
        <f t="shared" si="73"/>
        <v>0</v>
      </c>
      <c r="T107" s="77">
        <f t="shared" si="73"/>
        <v>0</v>
      </c>
      <c r="U107" s="77">
        <f t="shared" si="73"/>
        <v>0</v>
      </c>
      <c r="V107" s="84">
        <f t="shared" si="73"/>
        <v>0</v>
      </c>
      <c r="W107" s="84">
        <f t="shared" si="73"/>
        <v>0</v>
      </c>
      <c r="X107" s="84">
        <f t="shared" si="73"/>
        <v>0</v>
      </c>
    </row>
    <row r="108" spans="1:24" s="35" customFormat="1" ht="16.5" customHeight="1">
      <c r="A108" s="9"/>
      <c r="B108" s="22" t="s">
        <v>89</v>
      </c>
      <c r="C108" s="51">
        <f t="shared" ref="C108:X108" si="74">C96+C107</f>
        <v>0</v>
      </c>
      <c r="D108" s="51">
        <f t="shared" si="74"/>
        <v>0</v>
      </c>
      <c r="E108" s="51">
        <f t="shared" si="74"/>
        <v>0</v>
      </c>
      <c r="F108" s="110">
        <f t="shared" si="74"/>
        <v>0</v>
      </c>
      <c r="G108" s="110">
        <f t="shared" si="74"/>
        <v>0</v>
      </c>
      <c r="H108" s="100">
        <f t="shared" si="74"/>
        <v>0</v>
      </c>
      <c r="I108" s="134">
        <f t="shared" si="74"/>
        <v>0</v>
      </c>
      <c r="J108" s="134">
        <f t="shared" si="74"/>
        <v>0</v>
      </c>
      <c r="K108" s="124">
        <f t="shared" si="74"/>
        <v>0</v>
      </c>
      <c r="L108" s="160">
        <f t="shared" si="74"/>
        <v>0</v>
      </c>
      <c r="M108" s="160">
        <f t="shared" si="74"/>
        <v>0</v>
      </c>
      <c r="N108" s="150">
        <f t="shared" si="74"/>
        <v>0</v>
      </c>
      <c r="O108" s="58">
        <f t="shared" si="74"/>
        <v>0</v>
      </c>
      <c r="P108" s="58">
        <f t="shared" si="74"/>
        <v>0</v>
      </c>
      <c r="Q108" s="59">
        <f t="shared" si="74"/>
        <v>0</v>
      </c>
      <c r="R108" s="64">
        <f t="shared" si="74"/>
        <v>42</v>
      </c>
      <c r="S108" s="77">
        <f t="shared" si="74"/>
        <v>0</v>
      </c>
      <c r="T108" s="77">
        <f t="shared" si="74"/>
        <v>0</v>
      </c>
      <c r="U108" s="77">
        <f t="shared" si="74"/>
        <v>0</v>
      </c>
      <c r="V108" s="84">
        <f t="shared" si="74"/>
        <v>0</v>
      </c>
      <c r="W108" s="84">
        <f t="shared" si="74"/>
        <v>0</v>
      </c>
      <c r="X108" s="84">
        <f t="shared" si="74"/>
        <v>0</v>
      </c>
    </row>
    <row r="109" spans="1:24" ht="16.5" customHeight="1">
      <c r="A109" s="8"/>
      <c r="B109" s="14" t="s">
        <v>130</v>
      </c>
      <c r="C109" s="52"/>
      <c r="D109" s="52"/>
      <c r="E109" s="52"/>
      <c r="F109" s="101"/>
      <c r="G109" s="101"/>
      <c r="H109" s="101"/>
      <c r="I109" s="126"/>
      <c r="J109" s="126"/>
      <c r="K109" s="126"/>
      <c r="L109" s="151"/>
      <c r="M109" s="151"/>
      <c r="N109" s="151"/>
      <c r="O109" s="60"/>
      <c r="P109" s="60"/>
      <c r="Q109" s="61"/>
      <c r="R109" s="69"/>
      <c r="S109" s="78"/>
      <c r="T109" s="78"/>
      <c r="U109" s="78"/>
      <c r="V109" s="85"/>
      <c r="W109" s="85"/>
      <c r="X109" s="86"/>
    </row>
    <row r="110" spans="1:24" ht="16.5" customHeight="1">
      <c r="A110" s="8"/>
      <c r="B110" s="12" t="s">
        <v>167</v>
      </c>
      <c r="C110" s="52"/>
      <c r="D110" s="52"/>
      <c r="E110" s="52"/>
      <c r="F110" s="107"/>
      <c r="G110" s="101"/>
      <c r="H110" s="101"/>
      <c r="I110" s="126"/>
      <c r="J110" s="126"/>
      <c r="K110" s="126"/>
      <c r="L110" s="157"/>
      <c r="M110" s="151"/>
      <c r="N110" s="151"/>
      <c r="O110" s="60"/>
      <c r="P110" s="60"/>
      <c r="Q110" s="61"/>
      <c r="R110" s="69"/>
      <c r="S110" s="78"/>
      <c r="T110" s="78"/>
      <c r="U110" s="78"/>
      <c r="V110" s="85"/>
      <c r="W110" s="85"/>
      <c r="X110" s="86"/>
    </row>
    <row r="111" spans="1:24" ht="16.5" customHeight="1">
      <c r="A111" s="8"/>
      <c r="B111" s="16" t="s">
        <v>12</v>
      </c>
      <c r="C111" s="50"/>
      <c r="D111" s="50"/>
      <c r="E111" s="50">
        <f t="shared" ref="E111:E178" si="75">C111+D111</f>
        <v>0</v>
      </c>
      <c r="F111" s="99">
        <v>0</v>
      </c>
      <c r="G111" s="99">
        <v>0</v>
      </c>
      <c r="H111" s="99">
        <f t="shared" ref="H111:H179" si="76">F111+G111</f>
        <v>0</v>
      </c>
      <c r="I111" s="123">
        <v>0</v>
      </c>
      <c r="J111" s="123">
        <v>0</v>
      </c>
      <c r="K111" s="123">
        <f t="shared" ref="K111:K178" si="77">I111+J111</f>
        <v>0</v>
      </c>
      <c r="L111" s="149">
        <v>0</v>
      </c>
      <c r="M111" s="149">
        <v>0</v>
      </c>
      <c r="N111" s="149">
        <f t="shared" ref="N111:N179" si="78">L111+M111</f>
        <v>0</v>
      </c>
      <c r="O111" s="56">
        <f t="shared" ref="O111:P116" si="79">C111+F111+I111+L111</f>
        <v>0</v>
      </c>
      <c r="P111" s="56">
        <f t="shared" si="79"/>
        <v>0</v>
      </c>
      <c r="Q111" s="57">
        <f t="shared" ref="Q111:Q178" si="80">O111+P111</f>
        <v>0</v>
      </c>
      <c r="R111" s="66">
        <v>2</v>
      </c>
      <c r="S111" s="76" t="str">
        <f t="shared" ref="S111:S178" si="81">IF(R111=1,O111,"0")</f>
        <v>0</v>
      </c>
      <c r="T111" s="76" t="str">
        <f t="shared" ref="T111:T178" si="82">IF(R111=1,P111,"0")</f>
        <v>0</v>
      </c>
      <c r="U111" s="76">
        <f t="shared" ref="U111:U178" si="83">S111+T111</f>
        <v>0</v>
      </c>
      <c r="V111" s="83">
        <f t="shared" ref="V111:V178" si="84">IF(R111=2,O111,"0")</f>
        <v>0</v>
      </c>
      <c r="W111" s="83">
        <f t="shared" ref="W111:W178" si="85">IF(R111=2,P111,"0")</f>
        <v>0</v>
      </c>
      <c r="X111" s="83">
        <f t="shared" ref="X111:X178" si="86">V111+W111</f>
        <v>0</v>
      </c>
    </row>
    <row r="112" spans="1:24" ht="16.5" customHeight="1">
      <c r="A112" s="8"/>
      <c r="B112" s="16" t="s">
        <v>116</v>
      </c>
      <c r="C112" s="50"/>
      <c r="D112" s="50"/>
      <c r="E112" s="50">
        <f t="shared" si="75"/>
        <v>0</v>
      </c>
      <c r="F112" s="99">
        <v>0</v>
      </c>
      <c r="G112" s="99">
        <v>0</v>
      </c>
      <c r="H112" s="99">
        <f t="shared" si="76"/>
        <v>0</v>
      </c>
      <c r="I112" s="123">
        <v>0</v>
      </c>
      <c r="J112" s="123">
        <v>0</v>
      </c>
      <c r="K112" s="123">
        <f t="shared" si="77"/>
        <v>0</v>
      </c>
      <c r="L112" s="149">
        <v>0</v>
      </c>
      <c r="M112" s="149">
        <v>0</v>
      </c>
      <c r="N112" s="149">
        <f t="shared" si="78"/>
        <v>0</v>
      </c>
      <c r="O112" s="56">
        <f t="shared" si="79"/>
        <v>0</v>
      </c>
      <c r="P112" s="56">
        <f t="shared" si="79"/>
        <v>0</v>
      </c>
      <c r="Q112" s="57">
        <f t="shared" si="80"/>
        <v>0</v>
      </c>
      <c r="R112" s="66">
        <v>2</v>
      </c>
      <c r="S112" s="76" t="str">
        <f t="shared" si="81"/>
        <v>0</v>
      </c>
      <c r="T112" s="76" t="str">
        <f t="shared" si="82"/>
        <v>0</v>
      </c>
      <c r="U112" s="76">
        <f t="shared" si="83"/>
        <v>0</v>
      </c>
      <c r="V112" s="83">
        <f t="shared" si="84"/>
        <v>0</v>
      </c>
      <c r="W112" s="83">
        <f t="shared" si="85"/>
        <v>0</v>
      </c>
      <c r="X112" s="83">
        <f t="shared" si="86"/>
        <v>0</v>
      </c>
    </row>
    <row r="113" spans="1:24" ht="16.5" customHeight="1">
      <c r="A113" s="8"/>
      <c r="B113" s="16" t="s">
        <v>13</v>
      </c>
      <c r="C113" s="50"/>
      <c r="D113" s="50"/>
      <c r="E113" s="50">
        <f t="shared" si="75"/>
        <v>0</v>
      </c>
      <c r="F113" s="99">
        <v>0</v>
      </c>
      <c r="G113" s="99">
        <v>0</v>
      </c>
      <c r="H113" s="99">
        <f t="shared" si="76"/>
        <v>0</v>
      </c>
      <c r="I113" s="123">
        <v>0</v>
      </c>
      <c r="J113" s="123">
        <v>0</v>
      </c>
      <c r="K113" s="123">
        <f t="shared" si="77"/>
        <v>0</v>
      </c>
      <c r="L113" s="149">
        <v>0</v>
      </c>
      <c r="M113" s="149">
        <v>0</v>
      </c>
      <c r="N113" s="149">
        <f t="shared" si="78"/>
        <v>0</v>
      </c>
      <c r="O113" s="56">
        <f t="shared" si="79"/>
        <v>0</v>
      </c>
      <c r="P113" s="56">
        <f t="shared" si="79"/>
        <v>0</v>
      </c>
      <c r="Q113" s="57">
        <f t="shared" si="80"/>
        <v>0</v>
      </c>
      <c r="R113" s="66">
        <v>2</v>
      </c>
      <c r="S113" s="76" t="str">
        <f t="shared" si="81"/>
        <v>0</v>
      </c>
      <c r="T113" s="76" t="str">
        <f t="shared" si="82"/>
        <v>0</v>
      </c>
      <c r="U113" s="76">
        <f t="shared" si="83"/>
        <v>0</v>
      </c>
      <c r="V113" s="83">
        <f t="shared" si="84"/>
        <v>0</v>
      </c>
      <c r="W113" s="83">
        <f t="shared" si="85"/>
        <v>0</v>
      </c>
      <c r="X113" s="83">
        <f t="shared" si="86"/>
        <v>0</v>
      </c>
    </row>
    <row r="114" spans="1:24" ht="16.5" customHeight="1">
      <c r="A114" s="8"/>
      <c r="B114" s="16" t="s">
        <v>109</v>
      </c>
      <c r="C114" s="50"/>
      <c r="D114" s="50"/>
      <c r="E114" s="50">
        <f t="shared" si="75"/>
        <v>0</v>
      </c>
      <c r="F114" s="99">
        <v>0</v>
      </c>
      <c r="G114" s="99">
        <v>0</v>
      </c>
      <c r="H114" s="99">
        <f t="shared" si="76"/>
        <v>0</v>
      </c>
      <c r="I114" s="123">
        <v>0</v>
      </c>
      <c r="J114" s="123">
        <v>0</v>
      </c>
      <c r="K114" s="123">
        <f t="shared" si="77"/>
        <v>0</v>
      </c>
      <c r="L114" s="149">
        <v>0</v>
      </c>
      <c r="M114" s="149">
        <v>0</v>
      </c>
      <c r="N114" s="149">
        <f t="shared" si="78"/>
        <v>0</v>
      </c>
      <c r="O114" s="56">
        <f t="shared" si="79"/>
        <v>0</v>
      </c>
      <c r="P114" s="56">
        <f t="shared" si="79"/>
        <v>0</v>
      </c>
      <c r="Q114" s="57">
        <f t="shared" si="80"/>
        <v>0</v>
      </c>
      <c r="R114" s="66">
        <v>2</v>
      </c>
      <c r="S114" s="76" t="str">
        <f t="shared" si="81"/>
        <v>0</v>
      </c>
      <c r="T114" s="76" t="str">
        <f t="shared" si="82"/>
        <v>0</v>
      </c>
      <c r="U114" s="76">
        <f t="shared" si="83"/>
        <v>0</v>
      </c>
      <c r="V114" s="83">
        <f t="shared" si="84"/>
        <v>0</v>
      </c>
      <c r="W114" s="83">
        <f t="shared" si="85"/>
        <v>0</v>
      </c>
      <c r="X114" s="83">
        <f t="shared" si="86"/>
        <v>0</v>
      </c>
    </row>
    <row r="115" spans="1:24" ht="16.5" customHeight="1">
      <c r="A115" s="8"/>
      <c r="B115" s="25" t="s">
        <v>62</v>
      </c>
      <c r="C115" s="50"/>
      <c r="D115" s="50"/>
      <c r="E115" s="50">
        <f t="shared" si="75"/>
        <v>0</v>
      </c>
      <c r="F115" s="99">
        <v>0</v>
      </c>
      <c r="G115" s="99">
        <v>0</v>
      </c>
      <c r="H115" s="99">
        <f t="shared" si="76"/>
        <v>0</v>
      </c>
      <c r="I115" s="123">
        <v>0</v>
      </c>
      <c r="J115" s="123">
        <v>0</v>
      </c>
      <c r="K115" s="123">
        <f t="shared" si="77"/>
        <v>0</v>
      </c>
      <c r="L115" s="149">
        <v>0</v>
      </c>
      <c r="M115" s="149">
        <v>0</v>
      </c>
      <c r="N115" s="149">
        <f t="shared" si="78"/>
        <v>0</v>
      </c>
      <c r="O115" s="56">
        <f t="shared" si="79"/>
        <v>0</v>
      </c>
      <c r="P115" s="56">
        <f t="shared" si="79"/>
        <v>0</v>
      </c>
      <c r="Q115" s="57">
        <f t="shared" si="80"/>
        <v>0</v>
      </c>
      <c r="R115" s="66">
        <v>2</v>
      </c>
      <c r="S115" s="76" t="str">
        <f t="shared" si="81"/>
        <v>0</v>
      </c>
      <c r="T115" s="76" t="str">
        <f t="shared" si="82"/>
        <v>0</v>
      </c>
      <c r="U115" s="76">
        <f t="shared" si="83"/>
        <v>0</v>
      </c>
      <c r="V115" s="83">
        <f t="shared" si="84"/>
        <v>0</v>
      </c>
      <c r="W115" s="83">
        <f t="shared" si="85"/>
        <v>0</v>
      </c>
      <c r="X115" s="83">
        <f t="shared" si="86"/>
        <v>0</v>
      </c>
    </row>
    <row r="116" spans="1:24" ht="16.5" customHeight="1">
      <c r="A116" s="8"/>
      <c r="B116" s="16" t="s">
        <v>15</v>
      </c>
      <c r="C116" s="50"/>
      <c r="D116" s="50"/>
      <c r="E116" s="50">
        <f t="shared" si="75"/>
        <v>0</v>
      </c>
      <c r="F116" s="99">
        <v>0</v>
      </c>
      <c r="G116" s="99">
        <v>0</v>
      </c>
      <c r="H116" s="99">
        <f t="shared" si="76"/>
        <v>0</v>
      </c>
      <c r="I116" s="123">
        <v>0</v>
      </c>
      <c r="J116" s="123">
        <v>0</v>
      </c>
      <c r="K116" s="123">
        <f t="shared" si="77"/>
        <v>0</v>
      </c>
      <c r="L116" s="149">
        <v>0</v>
      </c>
      <c r="M116" s="149">
        <v>0</v>
      </c>
      <c r="N116" s="149">
        <f t="shared" si="78"/>
        <v>0</v>
      </c>
      <c r="O116" s="56">
        <f t="shared" si="79"/>
        <v>0</v>
      </c>
      <c r="P116" s="56">
        <f t="shared" si="79"/>
        <v>0</v>
      </c>
      <c r="Q116" s="57">
        <f t="shared" si="80"/>
        <v>0</v>
      </c>
      <c r="R116" s="66">
        <v>2</v>
      </c>
      <c r="S116" s="76" t="str">
        <f t="shared" si="81"/>
        <v>0</v>
      </c>
      <c r="T116" s="76" t="str">
        <f t="shared" si="82"/>
        <v>0</v>
      </c>
      <c r="U116" s="76">
        <f t="shared" si="83"/>
        <v>0</v>
      </c>
      <c r="V116" s="83">
        <f t="shared" si="84"/>
        <v>0</v>
      </c>
      <c r="W116" s="83">
        <f t="shared" si="85"/>
        <v>0</v>
      </c>
      <c r="X116" s="83">
        <f t="shared" si="86"/>
        <v>0</v>
      </c>
    </row>
    <row r="117" spans="1:24" s="35" customFormat="1" ht="16.5" customHeight="1">
      <c r="A117" s="9"/>
      <c r="B117" s="22" t="s">
        <v>87</v>
      </c>
      <c r="C117" s="51">
        <f t="shared" ref="C117:X117" si="87">SUM(C111:C116)</f>
        <v>0</v>
      </c>
      <c r="D117" s="51">
        <f t="shared" si="87"/>
        <v>0</v>
      </c>
      <c r="E117" s="51">
        <f t="shared" si="87"/>
        <v>0</v>
      </c>
      <c r="F117" s="100">
        <f t="shared" si="87"/>
        <v>0</v>
      </c>
      <c r="G117" s="100">
        <f t="shared" si="87"/>
        <v>0</v>
      </c>
      <c r="H117" s="100">
        <f t="shared" si="87"/>
        <v>0</v>
      </c>
      <c r="I117" s="124">
        <f t="shared" si="87"/>
        <v>0</v>
      </c>
      <c r="J117" s="124">
        <f t="shared" si="87"/>
        <v>0</v>
      </c>
      <c r="K117" s="124">
        <f t="shared" si="87"/>
        <v>0</v>
      </c>
      <c r="L117" s="150">
        <f t="shared" si="87"/>
        <v>0</v>
      </c>
      <c r="M117" s="150">
        <f t="shared" si="87"/>
        <v>0</v>
      </c>
      <c r="N117" s="150">
        <f t="shared" si="87"/>
        <v>0</v>
      </c>
      <c r="O117" s="58">
        <f t="shared" si="87"/>
        <v>0</v>
      </c>
      <c r="P117" s="58">
        <f t="shared" si="87"/>
        <v>0</v>
      </c>
      <c r="Q117" s="59">
        <f t="shared" si="87"/>
        <v>0</v>
      </c>
      <c r="R117" s="66">
        <f t="shared" si="87"/>
        <v>12</v>
      </c>
      <c r="S117" s="77">
        <f t="shared" si="87"/>
        <v>0</v>
      </c>
      <c r="T117" s="77">
        <f t="shared" si="87"/>
        <v>0</v>
      </c>
      <c r="U117" s="77">
        <f t="shared" si="87"/>
        <v>0</v>
      </c>
      <c r="V117" s="84">
        <f t="shared" si="87"/>
        <v>0</v>
      </c>
      <c r="W117" s="84">
        <f t="shared" si="87"/>
        <v>0</v>
      </c>
      <c r="X117" s="84">
        <f t="shared" si="87"/>
        <v>0</v>
      </c>
    </row>
    <row r="118" spans="1:24" ht="16.5" customHeight="1">
      <c r="A118" s="8"/>
      <c r="B118" s="12" t="s">
        <v>139</v>
      </c>
      <c r="C118" s="52"/>
      <c r="D118" s="52"/>
      <c r="E118" s="52"/>
      <c r="F118" s="101"/>
      <c r="G118" s="101"/>
      <c r="H118" s="101"/>
      <c r="I118" s="126"/>
      <c r="J118" s="126"/>
      <c r="K118" s="126"/>
      <c r="L118" s="151"/>
      <c r="M118" s="151"/>
      <c r="N118" s="151"/>
      <c r="O118" s="60"/>
      <c r="P118" s="60"/>
      <c r="Q118" s="61"/>
      <c r="R118" s="69"/>
      <c r="S118" s="78"/>
      <c r="T118" s="78"/>
      <c r="U118" s="78"/>
      <c r="V118" s="85"/>
      <c r="W118" s="85"/>
      <c r="X118" s="86"/>
    </row>
    <row r="119" spans="1:24" ht="16.5" customHeight="1">
      <c r="A119" s="8"/>
      <c r="B119" s="16" t="s">
        <v>101</v>
      </c>
      <c r="C119" s="50"/>
      <c r="D119" s="50"/>
      <c r="E119" s="50">
        <f t="shared" ref="E119:E131" si="88">C119+D119</f>
        <v>0</v>
      </c>
      <c r="F119" s="99">
        <v>0</v>
      </c>
      <c r="G119" s="99">
        <v>0</v>
      </c>
      <c r="H119" s="99">
        <f t="shared" ref="H119:H131" si="89">F119+G119</f>
        <v>0</v>
      </c>
      <c r="I119" s="123"/>
      <c r="J119" s="123"/>
      <c r="K119" s="123">
        <f t="shared" ref="K119:K131" si="90">I119+J119</f>
        <v>0</v>
      </c>
      <c r="L119" s="149">
        <v>0</v>
      </c>
      <c r="M119" s="149">
        <v>0</v>
      </c>
      <c r="N119" s="149">
        <f t="shared" ref="N119:N131" si="91">L119+M119</f>
        <v>0</v>
      </c>
      <c r="O119" s="56">
        <f t="shared" ref="O119:O131" si="92">C119+F119+I119+L119</f>
        <v>0</v>
      </c>
      <c r="P119" s="56">
        <f t="shared" ref="P119:P131" si="93">D119+G119+J119+M119</f>
        <v>0</v>
      </c>
      <c r="Q119" s="57">
        <f t="shared" ref="Q119:Q131" si="94">O119+P119</f>
        <v>0</v>
      </c>
      <c r="R119" s="66">
        <v>2</v>
      </c>
      <c r="S119" s="76" t="str">
        <f t="shared" ref="S119:S131" si="95">IF(R119=1,O119,"0")</f>
        <v>0</v>
      </c>
      <c r="T119" s="76" t="str">
        <f t="shared" ref="T119:T131" si="96">IF(R119=1,P119,"0")</f>
        <v>0</v>
      </c>
      <c r="U119" s="76">
        <f t="shared" ref="U119:U131" si="97">S119+T119</f>
        <v>0</v>
      </c>
      <c r="V119" s="83">
        <f t="shared" ref="V119:V131" si="98">IF(R119=2,O119,"0")</f>
        <v>0</v>
      </c>
      <c r="W119" s="83">
        <f t="shared" ref="W119:W131" si="99">IF(R119=2,P119,"0")</f>
        <v>0</v>
      </c>
      <c r="X119" s="83">
        <f t="shared" ref="X119:X131" si="100">V119+W119</f>
        <v>0</v>
      </c>
    </row>
    <row r="120" spans="1:24" ht="16.5" customHeight="1">
      <c r="A120" s="8"/>
      <c r="B120" s="16" t="s">
        <v>23</v>
      </c>
      <c r="C120" s="50"/>
      <c r="D120" s="50"/>
      <c r="E120" s="50">
        <f t="shared" si="88"/>
        <v>0</v>
      </c>
      <c r="F120" s="99">
        <v>0</v>
      </c>
      <c r="G120" s="99">
        <v>0</v>
      </c>
      <c r="H120" s="99">
        <f t="shared" si="89"/>
        <v>0</v>
      </c>
      <c r="I120" s="123"/>
      <c r="J120" s="123"/>
      <c r="K120" s="123">
        <f t="shared" si="90"/>
        <v>0</v>
      </c>
      <c r="L120" s="149">
        <v>0</v>
      </c>
      <c r="M120" s="149">
        <v>0</v>
      </c>
      <c r="N120" s="149">
        <f t="shared" si="91"/>
        <v>0</v>
      </c>
      <c r="O120" s="56">
        <f t="shared" si="92"/>
        <v>0</v>
      </c>
      <c r="P120" s="56">
        <f t="shared" si="93"/>
        <v>0</v>
      </c>
      <c r="Q120" s="57">
        <f t="shared" si="94"/>
        <v>0</v>
      </c>
      <c r="R120" s="66">
        <v>2</v>
      </c>
      <c r="S120" s="76" t="str">
        <f t="shared" si="95"/>
        <v>0</v>
      </c>
      <c r="T120" s="76" t="str">
        <f t="shared" si="96"/>
        <v>0</v>
      </c>
      <c r="U120" s="76">
        <f t="shared" si="97"/>
        <v>0</v>
      </c>
      <c r="V120" s="83">
        <f t="shared" si="98"/>
        <v>0</v>
      </c>
      <c r="W120" s="83">
        <f t="shared" si="99"/>
        <v>0</v>
      </c>
      <c r="X120" s="83">
        <f t="shared" si="100"/>
        <v>0</v>
      </c>
    </row>
    <row r="121" spans="1:24" ht="16.5" customHeight="1">
      <c r="A121" s="8"/>
      <c r="B121" s="16" t="s">
        <v>13</v>
      </c>
      <c r="C121" s="50"/>
      <c r="D121" s="50"/>
      <c r="E121" s="50">
        <f t="shared" si="88"/>
        <v>0</v>
      </c>
      <c r="F121" s="99">
        <v>0</v>
      </c>
      <c r="G121" s="99">
        <v>0</v>
      </c>
      <c r="H121" s="99">
        <f t="shared" si="89"/>
        <v>0</v>
      </c>
      <c r="I121" s="123"/>
      <c r="J121" s="123"/>
      <c r="K121" s="123">
        <f t="shared" si="90"/>
        <v>0</v>
      </c>
      <c r="L121" s="149">
        <v>0</v>
      </c>
      <c r="M121" s="149">
        <v>0</v>
      </c>
      <c r="N121" s="149">
        <f t="shared" si="91"/>
        <v>0</v>
      </c>
      <c r="O121" s="56">
        <f t="shared" si="92"/>
        <v>0</v>
      </c>
      <c r="P121" s="56">
        <f t="shared" si="93"/>
        <v>0</v>
      </c>
      <c r="Q121" s="57">
        <f t="shared" si="94"/>
        <v>0</v>
      </c>
      <c r="R121" s="66">
        <v>2</v>
      </c>
      <c r="S121" s="76" t="str">
        <f t="shared" si="95"/>
        <v>0</v>
      </c>
      <c r="T121" s="76" t="str">
        <f t="shared" si="96"/>
        <v>0</v>
      </c>
      <c r="U121" s="76">
        <f t="shared" si="97"/>
        <v>0</v>
      </c>
      <c r="V121" s="83">
        <f t="shared" si="98"/>
        <v>0</v>
      </c>
      <c r="W121" s="83">
        <f t="shared" si="99"/>
        <v>0</v>
      </c>
      <c r="X121" s="83">
        <f t="shared" si="100"/>
        <v>0</v>
      </c>
    </row>
    <row r="122" spans="1:24" ht="16.5" customHeight="1">
      <c r="A122" s="8"/>
      <c r="B122" s="16" t="s">
        <v>108</v>
      </c>
      <c r="C122" s="50"/>
      <c r="D122" s="50"/>
      <c r="E122" s="50">
        <f t="shared" si="88"/>
        <v>0</v>
      </c>
      <c r="F122" s="99">
        <v>0</v>
      </c>
      <c r="G122" s="99">
        <v>0</v>
      </c>
      <c r="H122" s="99">
        <f t="shared" si="89"/>
        <v>0</v>
      </c>
      <c r="I122" s="123"/>
      <c r="J122" s="123"/>
      <c r="K122" s="123">
        <f t="shared" si="90"/>
        <v>0</v>
      </c>
      <c r="L122" s="149">
        <v>0</v>
      </c>
      <c r="M122" s="149">
        <v>0</v>
      </c>
      <c r="N122" s="149">
        <f t="shared" si="91"/>
        <v>0</v>
      </c>
      <c r="O122" s="56">
        <f t="shared" si="92"/>
        <v>0</v>
      </c>
      <c r="P122" s="56">
        <f t="shared" si="93"/>
        <v>0</v>
      </c>
      <c r="Q122" s="57">
        <f t="shared" si="94"/>
        <v>0</v>
      </c>
      <c r="R122" s="66">
        <v>2</v>
      </c>
      <c r="S122" s="76" t="str">
        <f t="shared" si="95"/>
        <v>0</v>
      </c>
      <c r="T122" s="76" t="str">
        <f t="shared" si="96"/>
        <v>0</v>
      </c>
      <c r="U122" s="76">
        <f t="shared" si="97"/>
        <v>0</v>
      </c>
      <c r="V122" s="83">
        <f t="shared" si="98"/>
        <v>0</v>
      </c>
      <c r="W122" s="83">
        <f t="shared" si="99"/>
        <v>0</v>
      </c>
      <c r="X122" s="83">
        <f t="shared" si="100"/>
        <v>0</v>
      </c>
    </row>
    <row r="123" spans="1:24" ht="16.5" customHeight="1">
      <c r="A123" s="8"/>
      <c r="B123" s="16" t="s">
        <v>12</v>
      </c>
      <c r="C123" s="50"/>
      <c r="D123" s="50"/>
      <c r="E123" s="50">
        <f t="shared" si="88"/>
        <v>0</v>
      </c>
      <c r="F123" s="99">
        <v>0</v>
      </c>
      <c r="G123" s="99">
        <v>0</v>
      </c>
      <c r="H123" s="99">
        <f t="shared" si="89"/>
        <v>0</v>
      </c>
      <c r="I123" s="123"/>
      <c r="J123" s="123"/>
      <c r="K123" s="123">
        <f t="shared" si="90"/>
        <v>0</v>
      </c>
      <c r="L123" s="149">
        <v>0</v>
      </c>
      <c r="M123" s="149">
        <v>0</v>
      </c>
      <c r="N123" s="149">
        <f t="shared" si="91"/>
        <v>0</v>
      </c>
      <c r="O123" s="56">
        <f t="shared" si="92"/>
        <v>0</v>
      </c>
      <c r="P123" s="56">
        <f t="shared" si="93"/>
        <v>0</v>
      </c>
      <c r="Q123" s="57">
        <f t="shared" si="94"/>
        <v>0</v>
      </c>
      <c r="R123" s="66">
        <v>2</v>
      </c>
      <c r="S123" s="76" t="str">
        <f t="shared" si="95"/>
        <v>0</v>
      </c>
      <c r="T123" s="76" t="str">
        <f t="shared" si="96"/>
        <v>0</v>
      </c>
      <c r="U123" s="76">
        <f t="shared" si="97"/>
        <v>0</v>
      </c>
      <c r="V123" s="83">
        <f t="shared" si="98"/>
        <v>0</v>
      </c>
      <c r="W123" s="83">
        <f t="shared" si="99"/>
        <v>0</v>
      </c>
      <c r="X123" s="83">
        <f t="shared" si="100"/>
        <v>0</v>
      </c>
    </row>
    <row r="124" spans="1:24" ht="16.5" customHeight="1">
      <c r="A124" s="8"/>
      <c r="B124" s="16" t="s">
        <v>174</v>
      </c>
      <c r="C124" s="50"/>
      <c r="D124" s="50"/>
      <c r="E124" s="50">
        <f t="shared" si="88"/>
        <v>0</v>
      </c>
      <c r="F124" s="99">
        <v>0</v>
      </c>
      <c r="G124" s="99">
        <v>0</v>
      </c>
      <c r="H124" s="99">
        <f t="shared" si="89"/>
        <v>0</v>
      </c>
      <c r="I124" s="123"/>
      <c r="J124" s="123"/>
      <c r="K124" s="123">
        <f t="shared" si="90"/>
        <v>0</v>
      </c>
      <c r="L124" s="149">
        <v>0</v>
      </c>
      <c r="M124" s="149">
        <v>0</v>
      </c>
      <c r="N124" s="149">
        <f t="shared" si="91"/>
        <v>0</v>
      </c>
      <c r="O124" s="56">
        <f t="shared" si="92"/>
        <v>0</v>
      </c>
      <c r="P124" s="56">
        <f t="shared" si="93"/>
        <v>0</v>
      </c>
      <c r="Q124" s="57">
        <f t="shared" si="94"/>
        <v>0</v>
      </c>
      <c r="R124" s="66">
        <v>2</v>
      </c>
      <c r="S124" s="76" t="str">
        <f t="shared" si="95"/>
        <v>0</v>
      </c>
      <c r="T124" s="76" t="str">
        <f t="shared" si="96"/>
        <v>0</v>
      </c>
      <c r="U124" s="76">
        <f t="shared" si="97"/>
        <v>0</v>
      </c>
      <c r="V124" s="83">
        <f t="shared" si="98"/>
        <v>0</v>
      </c>
      <c r="W124" s="83">
        <f t="shared" si="99"/>
        <v>0</v>
      </c>
      <c r="X124" s="83">
        <f t="shared" si="100"/>
        <v>0</v>
      </c>
    </row>
    <row r="125" spans="1:24" ht="16.5" customHeight="1">
      <c r="A125" s="8"/>
      <c r="B125" s="16" t="s">
        <v>172</v>
      </c>
      <c r="C125" s="50"/>
      <c r="D125" s="50"/>
      <c r="E125" s="50">
        <f t="shared" si="88"/>
        <v>0</v>
      </c>
      <c r="F125" s="99">
        <v>0</v>
      </c>
      <c r="G125" s="99">
        <v>0</v>
      </c>
      <c r="H125" s="99">
        <f t="shared" si="89"/>
        <v>0</v>
      </c>
      <c r="I125" s="123"/>
      <c r="J125" s="123"/>
      <c r="K125" s="123">
        <f t="shared" si="90"/>
        <v>0</v>
      </c>
      <c r="L125" s="149">
        <v>0</v>
      </c>
      <c r="M125" s="149">
        <v>0</v>
      </c>
      <c r="N125" s="149">
        <f t="shared" si="91"/>
        <v>0</v>
      </c>
      <c r="O125" s="56">
        <f t="shared" si="92"/>
        <v>0</v>
      </c>
      <c r="P125" s="56">
        <f t="shared" si="93"/>
        <v>0</v>
      </c>
      <c r="Q125" s="57">
        <f t="shared" si="94"/>
        <v>0</v>
      </c>
      <c r="R125" s="66">
        <v>2</v>
      </c>
      <c r="S125" s="76" t="str">
        <f t="shared" si="95"/>
        <v>0</v>
      </c>
      <c r="T125" s="76" t="str">
        <f t="shared" si="96"/>
        <v>0</v>
      </c>
      <c r="U125" s="76">
        <f t="shared" si="97"/>
        <v>0</v>
      </c>
      <c r="V125" s="83">
        <f t="shared" si="98"/>
        <v>0</v>
      </c>
      <c r="W125" s="83">
        <f t="shared" si="99"/>
        <v>0</v>
      </c>
      <c r="X125" s="83">
        <f t="shared" si="100"/>
        <v>0</v>
      </c>
    </row>
    <row r="126" spans="1:24" ht="16.5" customHeight="1">
      <c r="A126" s="8"/>
      <c r="B126" s="16" t="s">
        <v>173</v>
      </c>
      <c r="C126" s="50"/>
      <c r="D126" s="50"/>
      <c r="E126" s="50">
        <f t="shared" si="88"/>
        <v>0</v>
      </c>
      <c r="F126" s="99">
        <v>0</v>
      </c>
      <c r="G126" s="99">
        <v>0</v>
      </c>
      <c r="H126" s="99">
        <f t="shared" si="89"/>
        <v>0</v>
      </c>
      <c r="I126" s="123"/>
      <c r="J126" s="123"/>
      <c r="K126" s="123">
        <f t="shared" si="90"/>
        <v>0</v>
      </c>
      <c r="L126" s="149">
        <v>0</v>
      </c>
      <c r="M126" s="149">
        <v>0</v>
      </c>
      <c r="N126" s="149">
        <f t="shared" si="91"/>
        <v>0</v>
      </c>
      <c r="O126" s="56">
        <f t="shared" si="92"/>
        <v>0</v>
      </c>
      <c r="P126" s="56">
        <f t="shared" si="93"/>
        <v>0</v>
      </c>
      <c r="Q126" s="57">
        <f t="shared" si="94"/>
        <v>0</v>
      </c>
      <c r="R126" s="66">
        <v>2</v>
      </c>
      <c r="S126" s="76" t="str">
        <f t="shared" si="95"/>
        <v>0</v>
      </c>
      <c r="T126" s="76" t="str">
        <f t="shared" si="96"/>
        <v>0</v>
      </c>
      <c r="U126" s="76">
        <f t="shared" si="97"/>
        <v>0</v>
      </c>
      <c r="V126" s="83">
        <f t="shared" si="98"/>
        <v>0</v>
      </c>
      <c r="W126" s="83">
        <f t="shared" si="99"/>
        <v>0</v>
      </c>
      <c r="X126" s="83">
        <f t="shared" si="100"/>
        <v>0</v>
      </c>
    </row>
    <row r="127" spans="1:24" ht="16.5" customHeight="1">
      <c r="A127" s="8"/>
      <c r="B127" s="16" t="s">
        <v>135</v>
      </c>
      <c r="C127" s="50"/>
      <c r="D127" s="50"/>
      <c r="E127" s="50">
        <f t="shared" si="88"/>
        <v>0</v>
      </c>
      <c r="F127" s="99">
        <v>0</v>
      </c>
      <c r="G127" s="99">
        <v>0</v>
      </c>
      <c r="H127" s="99">
        <f t="shared" si="89"/>
        <v>0</v>
      </c>
      <c r="I127" s="123"/>
      <c r="J127" s="123"/>
      <c r="K127" s="123">
        <f t="shared" si="90"/>
        <v>0</v>
      </c>
      <c r="L127" s="149">
        <v>0</v>
      </c>
      <c r="M127" s="149">
        <v>0</v>
      </c>
      <c r="N127" s="149">
        <f t="shared" si="91"/>
        <v>0</v>
      </c>
      <c r="O127" s="56">
        <f t="shared" si="92"/>
        <v>0</v>
      </c>
      <c r="P127" s="56">
        <f t="shared" si="93"/>
        <v>0</v>
      </c>
      <c r="Q127" s="57">
        <f t="shared" si="94"/>
        <v>0</v>
      </c>
      <c r="R127" s="66">
        <v>2</v>
      </c>
      <c r="S127" s="76" t="str">
        <f t="shared" si="95"/>
        <v>0</v>
      </c>
      <c r="T127" s="76" t="str">
        <f t="shared" si="96"/>
        <v>0</v>
      </c>
      <c r="U127" s="76">
        <f t="shared" si="97"/>
        <v>0</v>
      </c>
      <c r="V127" s="83">
        <f t="shared" si="98"/>
        <v>0</v>
      </c>
      <c r="W127" s="83">
        <f t="shared" si="99"/>
        <v>0</v>
      </c>
      <c r="X127" s="83">
        <f t="shared" si="100"/>
        <v>0</v>
      </c>
    </row>
    <row r="128" spans="1:24" ht="16.5" customHeight="1">
      <c r="A128" s="8"/>
      <c r="B128" s="16" t="s">
        <v>22</v>
      </c>
      <c r="C128" s="50"/>
      <c r="D128" s="50"/>
      <c r="E128" s="50">
        <f t="shared" si="88"/>
        <v>0</v>
      </c>
      <c r="F128" s="99">
        <v>0</v>
      </c>
      <c r="G128" s="99">
        <v>0</v>
      </c>
      <c r="H128" s="99">
        <f t="shared" si="89"/>
        <v>0</v>
      </c>
      <c r="I128" s="123"/>
      <c r="J128" s="123"/>
      <c r="K128" s="123">
        <f t="shared" si="90"/>
        <v>0</v>
      </c>
      <c r="L128" s="149">
        <v>0</v>
      </c>
      <c r="M128" s="149">
        <v>0</v>
      </c>
      <c r="N128" s="149">
        <f t="shared" si="91"/>
        <v>0</v>
      </c>
      <c r="O128" s="56">
        <f t="shared" si="92"/>
        <v>0</v>
      </c>
      <c r="P128" s="56">
        <f t="shared" si="93"/>
        <v>0</v>
      </c>
      <c r="Q128" s="57">
        <f t="shared" si="94"/>
        <v>0</v>
      </c>
      <c r="R128" s="66">
        <v>2</v>
      </c>
      <c r="S128" s="76" t="str">
        <f t="shared" si="95"/>
        <v>0</v>
      </c>
      <c r="T128" s="76" t="str">
        <f t="shared" si="96"/>
        <v>0</v>
      </c>
      <c r="U128" s="76">
        <f t="shared" si="97"/>
        <v>0</v>
      </c>
      <c r="V128" s="83">
        <f t="shared" si="98"/>
        <v>0</v>
      </c>
      <c r="W128" s="83">
        <f t="shared" si="99"/>
        <v>0</v>
      </c>
      <c r="X128" s="83">
        <f t="shared" si="100"/>
        <v>0</v>
      </c>
    </row>
    <row r="129" spans="1:24" ht="16.5" customHeight="1">
      <c r="A129" s="8"/>
      <c r="B129" s="24" t="s">
        <v>141</v>
      </c>
      <c r="C129" s="50"/>
      <c r="D129" s="50"/>
      <c r="E129" s="50">
        <f t="shared" si="88"/>
        <v>0</v>
      </c>
      <c r="F129" s="99">
        <v>0</v>
      </c>
      <c r="G129" s="99">
        <v>0</v>
      </c>
      <c r="H129" s="99">
        <f t="shared" si="89"/>
        <v>0</v>
      </c>
      <c r="I129" s="123"/>
      <c r="J129" s="123"/>
      <c r="K129" s="123">
        <f t="shared" si="90"/>
        <v>0</v>
      </c>
      <c r="L129" s="149">
        <v>0</v>
      </c>
      <c r="M129" s="149">
        <v>0</v>
      </c>
      <c r="N129" s="149">
        <f t="shared" si="91"/>
        <v>0</v>
      </c>
      <c r="O129" s="56">
        <f t="shared" si="92"/>
        <v>0</v>
      </c>
      <c r="P129" s="56">
        <f t="shared" si="93"/>
        <v>0</v>
      </c>
      <c r="Q129" s="57">
        <f t="shared" si="94"/>
        <v>0</v>
      </c>
      <c r="R129" s="66">
        <v>2</v>
      </c>
      <c r="S129" s="76" t="str">
        <f t="shared" si="95"/>
        <v>0</v>
      </c>
      <c r="T129" s="76" t="str">
        <f t="shared" si="96"/>
        <v>0</v>
      </c>
      <c r="U129" s="76">
        <f t="shared" si="97"/>
        <v>0</v>
      </c>
      <c r="V129" s="83">
        <f t="shared" si="98"/>
        <v>0</v>
      </c>
      <c r="W129" s="83">
        <f t="shared" si="99"/>
        <v>0</v>
      </c>
      <c r="X129" s="83">
        <f t="shared" si="100"/>
        <v>0</v>
      </c>
    </row>
    <row r="130" spans="1:24" ht="16.5" customHeight="1">
      <c r="A130" s="8"/>
      <c r="B130" s="24" t="s">
        <v>140</v>
      </c>
      <c r="C130" s="50"/>
      <c r="D130" s="50"/>
      <c r="E130" s="50">
        <f t="shared" si="88"/>
        <v>0</v>
      </c>
      <c r="F130" s="99">
        <v>0</v>
      </c>
      <c r="G130" s="99">
        <v>0</v>
      </c>
      <c r="H130" s="99">
        <f t="shared" si="89"/>
        <v>0</v>
      </c>
      <c r="I130" s="123"/>
      <c r="J130" s="123"/>
      <c r="K130" s="123">
        <f t="shared" si="90"/>
        <v>0</v>
      </c>
      <c r="L130" s="149">
        <v>0</v>
      </c>
      <c r="M130" s="149">
        <v>0</v>
      </c>
      <c r="N130" s="149">
        <f t="shared" si="91"/>
        <v>0</v>
      </c>
      <c r="O130" s="56">
        <f t="shared" si="92"/>
        <v>0</v>
      </c>
      <c r="P130" s="56">
        <f t="shared" si="93"/>
        <v>0</v>
      </c>
      <c r="Q130" s="57">
        <f t="shared" si="94"/>
        <v>0</v>
      </c>
      <c r="R130" s="66">
        <v>2</v>
      </c>
      <c r="S130" s="76" t="str">
        <f t="shared" si="95"/>
        <v>0</v>
      </c>
      <c r="T130" s="76" t="str">
        <f t="shared" si="96"/>
        <v>0</v>
      </c>
      <c r="U130" s="76">
        <f t="shared" si="97"/>
        <v>0</v>
      </c>
      <c r="V130" s="83">
        <f t="shared" si="98"/>
        <v>0</v>
      </c>
      <c r="W130" s="83">
        <f t="shared" si="99"/>
        <v>0</v>
      </c>
      <c r="X130" s="83">
        <f t="shared" si="100"/>
        <v>0</v>
      </c>
    </row>
    <row r="131" spans="1:24" ht="16.5" customHeight="1">
      <c r="A131" s="8"/>
      <c r="B131" s="16" t="s">
        <v>14</v>
      </c>
      <c r="C131" s="50"/>
      <c r="D131" s="50"/>
      <c r="E131" s="50">
        <f t="shared" si="88"/>
        <v>0</v>
      </c>
      <c r="F131" s="99">
        <v>0</v>
      </c>
      <c r="G131" s="99">
        <v>0</v>
      </c>
      <c r="H131" s="99">
        <f t="shared" si="89"/>
        <v>0</v>
      </c>
      <c r="I131" s="123"/>
      <c r="J131" s="123"/>
      <c r="K131" s="123">
        <f t="shared" si="90"/>
        <v>0</v>
      </c>
      <c r="L131" s="149">
        <v>0</v>
      </c>
      <c r="M131" s="149">
        <v>0</v>
      </c>
      <c r="N131" s="149">
        <f t="shared" si="91"/>
        <v>0</v>
      </c>
      <c r="O131" s="56">
        <f t="shared" si="92"/>
        <v>0</v>
      </c>
      <c r="P131" s="56">
        <f t="shared" si="93"/>
        <v>0</v>
      </c>
      <c r="Q131" s="57">
        <f t="shared" si="94"/>
        <v>0</v>
      </c>
      <c r="R131" s="66">
        <v>2</v>
      </c>
      <c r="S131" s="76" t="str">
        <f t="shared" si="95"/>
        <v>0</v>
      </c>
      <c r="T131" s="76" t="str">
        <f t="shared" si="96"/>
        <v>0</v>
      </c>
      <c r="U131" s="76">
        <f t="shared" si="97"/>
        <v>0</v>
      </c>
      <c r="V131" s="83">
        <f t="shared" si="98"/>
        <v>0</v>
      </c>
      <c r="W131" s="83">
        <f t="shared" si="99"/>
        <v>0</v>
      </c>
      <c r="X131" s="83">
        <f t="shared" si="100"/>
        <v>0</v>
      </c>
    </row>
    <row r="132" spans="1:24" s="35" customFormat="1" ht="16.5" customHeight="1">
      <c r="A132" s="9"/>
      <c r="B132" s="22" t="s">
        <v>87</v>
      </c>
      <c r="C132" s="51">
        <f t="shared" ref="C132:X132" si="101">SUM(C119:C131)</f>
        <v>0</v>
      </c>
      <c r="D132" s="51">
        <f t="shared" si="101"/>
        <v>0</v>
      </c>
      <c r="E132" s="51">
        <f t="shared" si="101"/>
        <v>0</v>
      </c>
      <c r="F132" s="100">
        <f t="shared" si="101"/>
        <v>0</v>
      </c>
      <c r="G132" s="100">
        <f t="shared" si="101"/>
        <v>0</v>
      </c>
      <c r="H132" s="100">
        <f t="shared" si="101"/>
        <v>0</v>
      </c>
      <c r="I132" s="124">
        <f t="shared" si="101"/>
        <v>0</v>
      </c>
      <c r="J132" s="124">
        <f t="shared" si="101"/>
        <v>0</v>
      </c>
      <c r="K132" s="124">
        <f t="shared" si="101"/>
        <v>0</v>
      </c>
      <c r="L132" s="150">
        <f t="shared" si="101"/>
        <v>0</v>
      </c>
      <c r="M132" s="150">
        <f t="shared" si="101"/>
        <v>0</v>
      </c>
      <c r="N132" s="150">
        <f t="shared" si="101"/>
        <v>0</v>
      </c>
      <c r="O132" s="58">
        <f t="shared" si="101"/>
        <v>0</v>
      </c>
      <c r="P132" s="58">
        <f t="shared" si="101"/>
        <v>0</v>
      </c>
      <c r="Q132" s="59">
        <f t="shared" si="101"/>
        <v>0</v>
      </c>
      <c r="R132" s="66">
        <f t="shared" si="101"/>
        <v>26</v>
      </c>
      <c r="S132" s="77">
        <f t="shared" si="101"/>
        <v>0</v>
      </c>
      <c r="T132" s="77">
        <f t="shared" si="101"/>
        <v>0</v>
      </c>
      <c r="U132" s="77">
        <f t="shared" si="101"/>
        <v>0</v>
      </c>
      <c r="V132" s="84">
        <f t="shared" si="101"/>
        <v>0</v>
      </c>
      <c r="W132" s="84">
        <f t="shared" si="101"/>
        <v>0</v>
      </c>
      <c r="X132" s="84">
        <f t="shared" si="101"/>
        <v>0</v>
      </c>
    </row>
    <row r="133" spans="1:24" s="35" customFormat="1" ht="16.5" customHeight="1">
      <c r="A133" s="9"/>
      <c r="B133" s="22" t="s">
        <v>131</v>
      </c>
      <c r="C133" s="51">
        <f t="shared" ref="C133:X133" si="102">C117+C132</f>
        <v>0</v>
      </c>
      <c r="D133" s="51">
        <f t="shared" si="102"/>
        <v>0</v>
      </c>
      <c r="E133" s="51">
        <f t="shared" si="102"/>
        <v>0</v>
      </c>
      <c r="F133" s="100">
        <f t="shared" si="102"/>
        <v>0</v>
      </c>
      <c r="G133" s="100">
        <f t="shared" si="102"/>
        <v>0</v>
      </c>
      <c r="H133" s="100">
        <f t="shared" si="102"/>
        <v>0</v>
      </c>
      <c r="I133" s="124">
        <f t="shared" si="102"/>
        <v>0</v>
      </c>
      <c r="J133" s="124">
        <f t="shared" si="102"/>
        <v>0</v>
      </c>
      <c r="K133" s="124">
        <f t="shared" si="102"/>
        <v>0</v>
      </c>
      <c r="L133" s="150">
        <f t="shared" si="102"/>
        <v>0</v>
      </c>
      <c r="M133" s="150">
        <f t="shared" si="102"/>
        <v>0</v>
      </c>
      <c r="N133" s="150">
        <f t="shared" si="102"/>
        <v>0</v>
      </c>
      <c r="O133" s="58">
        <f t="shared" si="102"/>
        <v>0</v>
      </c>
      <c r="P133" s="58">
        <f t="shared" si="102"/>
        <v>0</v>
      </c>
      <c r="Q133" s="59">
        <f t="shared" si="102"/>
        <v>0</v>
      </c>
      <c r="R133" s="66">
        <f t="shared" si="102"/>
        <v>38</v>
      </c>
      <c r="S133" s="77">
        <f t="shared" si="102"/>
        <v>0</v>
      </c>
      <c r="T133" s="77">
        <f t="shared" si="102"/>
        <v>0</v>
      </c>
      <c r="U133" s="77">
        <f t="shared" si="102"/>
        <v>0</v>
      </c>
      <c r="V133" s="84">
        <f t="shared" si="102"/>
        <v>0</v>
      </c>
      <c r="W133" s="84">
        <f t="shared" si="102"/>
        <v>0</v>
      </c>
      <c r="X133" s="84">
        <f t="shared" si="102"/>
        <v>0</v>
      </c>
    </row>
    <row r="134" spans="1:24" s="35" customFormat="1" ht="16.5" customHeight="1">
      <c r="A134" s="9"/>
      <c r="B134" s="22" t="s">
        <v>60</v>
      </c>
      <c r="C134" s="51">
        <f t="shared" ref="C134:X134" si="103">C108+C133</f>
        <v>0</v>
      </c>
      <c r="D134" s="51">
        <f t="shared" si="103"/>
        <v>0</v>
      </c>
      <c r="E134" s="51">
        <f t="shared" si="103"/>
        <v>0</v>
      </c>
      <c r="F134" s="100">
        <f t="shared" si="103"/>
        <v>0</v>
      </c>
      <c r="G134" s="100">
        <f t="shared" si="103"/>
        <v>0</v>
      </c>
      <c r="H134" s="100">
        <f t="shared" si="103"/>
        <v>0</v>
      </c>
      <c r="I134" s="124">
        <f t="shared" si="103"/>
        <v>0</v>
      </c>
      <c r="J134" s="124">
        <f t="shared" si="103"/>
        <v>0</v>
      </c>
      <c r="K134" s="124">
        <f t="shared" si="103"/>
        <v>0</v>
      </c>
      <c r="L134" s="150">
        <f t="shared" si="103"/>
        <v>0</v>
      </c>
      <c r="M134" s="150">
        <f t="shared" si="103"/>
        <v>0</v>
      </c>
      <c r="N134" s="150">
        <f t="shared" si="103"/>
        <v>0</v>
      </c>
      <c r="O134" s="58">
        <f t="shared" si="103"/>
        <v>0</v>
      </c>
      <c r="P134" s="58">
        <f t="shared" si="103"/>
        <v>0</v>
      </c>
      <c r="Q134" s="59">
        <f t="shared" si="103"/>
        <v>0</v>
      </c>
      <c r="R134" s="66">
        <f t="shared" si="103"/>
        <v>80</v>
      </c>
      <c r="S134" s="77">
        <f t="shared" si="103"/>
        <v>0</v>
      </c>
      <c r="T134" s="77">
        <f t="shared" si="103"/>
        <v>0</v>
      </c>
      <c r="U134" s="77">
        <f t="shared" si="103"/>
        <v>0</v>
      </c>
      <c r="V134" s="84">
        <f t="shared" si="103"/>
        <v>0</v>
      </c>
      <c r="W134" s="84">
        <f t="shared" si="103"/>
        <v>0</v>
      </c>
      <c r="X134" s="84">
        <f t="shared" si="103"/>
        <v>0</v>
      </c>
    </row>
    <row r="135" spans="1:24" ht="16.5" customHeight="1">
      <c r="A135" s="9" t="s">
        <v>64</v>
      </c>
      <c r="B135" s="12"/>
      <c r="C135" s="52"/>
      <c r="D135" s="52"/>
      <c r="E135" s="52"/>
      <c r="F135" s="101"/>
      <c r="G135" s="101"/>
      <c r="H135" s="101"/>
      <c r="I135" s="126"/>
      <c r="J135" s="126"/>
      <c r="K135" s="126"/>
      <c r="L135" s="151"/>
      <c r="M135" s="151"/>
      <c r="N135" s="151"/>
      <c r="O135" s="60"/>
      <c r="P135" s="60"/>
      <c r="Q135" s="61"/>
      <c r="R135" s="69"/>
      <c r="S135" s="78"/>
      <c r="T135" s="78"/>
      <c r="U135" s="78"/>
      <c r="V135" s="85"/>
      <c r="W135" s="85"/>
      <c r="X135" s="86"/>
    </row>
    <row r="136" spans="1:24" ht="16.5" customHeight="1">
      <c r="A136" s="9"/>
      <c r="B136" s="14" t="s">
        <v>88</v>
      </c>
      <c r="C136" s="52"/>
      <c r="D136" s="52"/>
      <c r="E136" s="52"/>
      <c r="F136" s="101"/>
      <c r="G136" s="101"/>
      <c r="H136" s="101"/>
      <c r="I136" s="126"/>
      <c r="J136" s="126"/>
      <c r="K136" s="126"/>
      <c r="L136" s="151"/>
      <c r="M136" s="151"/>
      <c r="N136" s="151"/>
      <c r="O136" s="60"/>
      <c r="P136" s="60"/>
      <c r="Q136" s="61"/>
      <c r="R136" s="69"/>
      <c r="S136" s="78"/>
      <c r="T136" s="78"/>
      <c r="U136" s="78"/>
      <c r="V136" s="85"/>
      <c r="W136" s="85"/>
      <c r="X136" s="86"/>
    </row>
    <row r="137" spans="1:24" ht="16.5" customHeight="1">
      <c r="A137" s="8"/>
      <c r="B137" s="12" t="s">
        <v>91</v>
      </c>
      <c r="C137" s="52"/>
      <c r="D137" s="52"/>
      <c r="E137" s="52"/>
      <c r="F137" s="101"/>
      <c r="G137" s="101"/>
      <c r="H137" s="101"/>
      <c r="I137" s="126"/>
      <c r="J137" s="126"/>
      <c r="K137" s="126"/>
      <c r="L137" s="151"/>
      <c r="M137" s="151"/>
      <c r="N137" s="151"/>
      <c r="O137" s="60"/>
      <c r="P137" s="60"/>
      <c r="Q137" s="61"/>
      <c r="R137" s="69"/>
      <c r="S137" s="78"/>
      <c r="T137" s="78"/>
      <c r="U137" s="78"/>
      <c r="V137" s="85"/>
      <c r="W137" s="85"/>
      <c r="X137" s="86"/>
    </row>
    <row r="138" spans="1:24" ht="16.5" customHeight="1">
      <c r="A138" s="8"/>
      <c r="B138" s="16" t="s">
        <v>28</v>
      </c>
      <c r="C138" s="50"/>
      <c r="D138" s="50"/>
      <c r="E138" s="50">
        <f t="shared" ref="E138:E144" si="104">C138+D138</f>
        <v>0</v>
      </c>
      <c r="F138" s="109">
        <v>0</v>
      </c>
      <c r="G138" s="109">
        <v>0</v>
      </c>
      <c r="H138" s="99">
        <f t="shared" ref="H138:H144" si="105">F138+G138</f>
        <v>0</v>
      </c>
      <c r="I138" s="133">
        <v>0</v>
      </c>
      <c r="J138" s="133">
        <v>0</v>
      </c>
      <c r="K138" s="123">
        <f t="shared" ref="K138:K144" si="106">I138+J138</f>
        <v>0</v>
      </c>
      <c r="L138" s="159">
        <v>0</v>
      </c>
      <c r="M138" s="159">
        <v>0</v>
      </c>
      <c r="N138" s="149">
        <f t="shared" ref="N138:N144" si="107">L138+M138</f>
        <v>0</v>
      </c>
      <c r="O138" s="56">
        <f t="shared" ref="O138:P144" si="108">C138+F138+I138+L138</f>
        <v>0</v>
      </c>
      <c r="P138" s="56">
        <f t="shared" si="108"/>
        <v>0</v>
      </c>
      <c r="Q138" s="57">
        <f t="shared" ref="Q138:Q144" si="109">O138+P138</f>
        <v>0</v>
      </c>
      <c r="R138" s="66">
        <v>2</v>
      </c>
      <c r="S138" s="76" t="str">
        <f t="shared" ref="S138:S144" si="110">IF(R138=1,O138,"0")</f>
        <v>0</v>
      </c>
      <c r="T138" s="76" t="str">
        <f t="shared" ref="T138:T144" si="111">IF(R138=1,P138,"0")</f>
        <v>0</v>
      </c>
      <c r="U138" s="76">
        <f t="shared" ref="U138:U144" si="112">S138+T138</f>
        <v>0</v>
      </c>
      <c r="V138" s="83">
        <f t="shared" ref="V138:V144" si="113">IF(R138=2,O138,"0")</f>
        <v>0</v>
      </c>
      <c r="W138" s="83">
        <f t="shared" ref="W138:W144" si="114">IF(R138=2,P138,"0")</f>
        <v>0</v>
      </c>
      <c r="X138" s="83">
        <f t="shared" ref="X138:X144" si="115">V138+W138</f>
        <v>0</v>
      </c>
    </row>
    <row r="139" spans="1:24" ht="16.5" customHeight="1">
      <c r="A139" s="8"/>
      <c r="B139" s="16" t="s">
        <v>66</v>
      </c>
      <c r="C139" s="50"/>
      <c r="D139" s="50"/>
      <c r="E139" s="50">
        <f t="shared" si="104"/>
        <v>0</v>
      </c>
      <c r="F139" s="109">
        <v>0</v>
      </c>
      <c r="G139" s="109">
        <v>0</v>
      </c>
      <c r="H139" s="99">
        <f t="shared" si="105"/>
        <v>0</v>
      </c>
      <c r="I139" s="133">
        <v>0</v>
      </c>
      <c r="J139" s="133">
        <v>0</v>
      </c>
      <c r="K139" s="123">
        <f t="shared" si="106"/>
        <v>0</v>
      </c>
      <c r="L139" s="159">
        <v>0</v>
      </c>
      <c r="M139" s="159">
        <v>0</v>
      </c>
      <c r="N139" s="149">
        <f t="shared" si="107"/>
        <v>0</v>
      </c>
      <c r="O139" s="56">
        <f t="shared" si="108"/>
        <v>0</v>
      </c>
      <c r="P139" s="56">
        <f t="shared" si="108"/>
        <v>0</v>
      </c>
      <c r="Q139" s="57">
        <f t="shared" si="109"/>
        <v>0</v>
      </c>
      <c r="R139" s="66">
        <v>1</v>
      </c>
      <c r="S139" s="76">
        <f t="shared" si="110"/>
        <v>0</v>
      </c>
      <c r="T139" s="76">
        <f t="shared" si="111"/>
        <v>0</v>
      </c>
      <c r="U139" s="76">
        <f t="shared" si="112"/>
        <v>0</v>
      </c>
      <c r="V139" s="83" t="str">
        <f t="shared" si="113"/>
        <v>0</v>
      </c>
      <c r="W139" s="83" t="str">
        <f t="shared" si="114"/>
        <v>0</v>
      </c>
      <c r="X139" s="83">
        <f t="shared" si="115"/>
        <v>0</v>
      </c>
    </row>
    <row r="140" spans="1:24" ht="16.5" customHeight="1">
      <c r="A140" s="8"/>
      <c r="B140" s="16" t="s">
        <v>65</v>
      </c>
      <c r="C140" s="50"/>
      <c r="D140" s="50"/>
      <c r="E140" s="50">
        <f t="shared" si="104"/>
        <v>0</v>
      </c>
      <c r="F140" s="109">
        <v>0</v>
      </c>
      <c r="G140" s="109">
        <v>0</v>
      </c>
      <c r="H140" s="99">
        <f t="shared" si="105"/>
        <v>0</v>
      </c>
      <c r="I140" s="133">
        <v>0</v>
      </c>
      <c r="J140" s="133">
        <v>0</v>
      </c>
      <c r="K140" s="123">
        <f t="shared" si="106"/>
        <v>0</v>
      </c>
      <c r="L140" s="159">
        <v>0</v>
      </c>
      <c r="M140" s="159">
        <v>0</v>
      </c>
      <c r="N140" s="149">
        <f t="shared" si="107"/>
        <v>0</v>
      </c>
      <c r="O140" s="56">
        <f t="shared" si="108"/>
        <v>0</v>
      </c>
      <c r="P140" s="56">
        <f t="shared" si="108"/>
        <v>0</v>
      </c>
      <c r="Q140" s="57">
        <f t="shared" si="109"/>
        <v>0</v>
      </c>
      <c r="R140" s="66">
        <v>1</v>
      </c>
      <c r="S140" s="76">
        <f t="shared" si="110"/>
        <v>0</v>
      </c>
      <c r="T140" s="76">
        <f t="shared" si="111"/>
        <v>0</v>
      </c>
      <c r="U140" s="76">
        <f t="shared" si="112"/>
        <v>0</v>
      </c>
      <c r="V140" s="83" t="str">
        <f t="shared" si="113"/>
        <v>0</v>
      </c>
      <c r="W140" s="83" t="str">
        <f t="shared" si="114"/>
        <v>0</v>
      </c>
      <c r="X140" s="83">
        <f t="shared" si="115"/>
        <v>0</v>
      </c>
    </row>
    <row r="141" spans="1:24" ht="16.5" customHeight="1">
      <c r="A141" s="8"/>
      <c r="B141" s="16" t="s">
        <v>67</v>
      </c>
      <c r="C141" s="50"/>
      <c r="D141" s="50"/>
      <c r="E141" s="50">
        <f t="shared" si="104"/>
        <v>0</v>
      </c>
      <c r="F141" s="109">
        <v>0</v>
      </c>
      <c r="G141" s="109">
        <v>0</v>
      </c>
      <c r="H141" s="99">
        <f t="shared" si="105"/>
        <v>0</v>
      </c>
      <c r="I141" s="133">
        <v>0</v>
      </c>
      <c r="J141" s="133">
        <v>0</v>
      </c>
      <c r="K141" s="123">
        <f t="shared" si="106"/>
        <v>0</v>
      </c>
      <c r="L141" s="159">
        <v>0</v>
      </c>
      <c r="M141" s="159">
        <v>0</v>
      </c>
      <c r="N141" s="149">
        <f t="shared" si="107"/>
        <v>0</v>
      </c>
      <c r="O141" s="56">
        <f t="shared" si="108"/>
        <v>0</v>
      </c>
      <c r="P141" s="56">
        <f t="shared" si="108"/>
        <v>0</v>
      </c>
      <c r="Q141" s="57">
        <f t="shared" si="109"/>
        <v>0</v>
      </c>
      <c r="R141" s="66">
        <v>1</v>
      </c>
      <c r="S141" s="76">
        <f t="shared" si="110"/>
        <v>0</v>
      </c>
      <c r="T141" s="76">
        <f t="shared" si="111"/>
        <v>0</v>
      </c>
      <c r="U141" s="76">
        <f t="shared" si="112"/>
        <v>0</v>
      </c>
      <c r="V141" s="83" t="str">
        <f t="shared" si="113"/>
        <v>0</v>
      </c>
      <c r="W141" s="83" t="str">
        <f t="shared" si="114"/>
        <v>0</v>
      </c>
      <c r="X141" s="83">
        <f t="shared" si="115"/>
        <v>0</v>
      </c>
    </row>
    <row r="142" spans="1:24" ht="16.5" customHeight="1">
      <c r="A142" s="8"/>
      <c r="B142" s="16" t="s">
        <v>26</v>
      </c>
      <c r="C142" s="50"/>
      <c r="D142" s="50"/>
      <c r="E142" s="50">
        <f t="shared" si="104"/>
        <v>0</v>
      </c>
      <c r="F142" s="109">
        <v>0</v>
      </c>
      <c r="G142" s="109">
        <v>0</v>
      </c>
      <c r="H142" s="99">
        <f t="shared" si="105"/>
        <v>0</v>
      </c>
      <c r="I142" s="133">
        <v>0</v>
      </c>
      <c r="J142" s="133">
        <v>0</v>
      </c>
      <c r="K142" s="123">
        <f t="shared" si="106"/>
        <v>0</v>
      </c>
      <c r="L142" s="159">
        <v>0</v>
      </c>
      <c r="M142" s="159">
        <v>0</v>
      </c>
      <c r="N142" s="149">
        <f t="shared" si="107"/>
        <v>0</v>
      </c>
      <c r="O142" s="56">
        <f t="shared" si="108"/>
        <v>0</v>
      </c>
      <c r="P142" s="56">
        <f t="shared" si="108"/>
        <v>0</v>
      </c>
      <c r="Q142" s="57">
        <f t="shared" si="109"/>
        <v>0</v>
      </c>
      <c r="R142" s="66">
        <v>1</v>
      </c>
      <c r="S142" s="76">
        <f t="shared" si="110"/>
        <v>0</v>
      </c>
      <c r="T142" s="76">
        <f t="shared" si="111"/>
        <v>0</v>
      </c>
      <c r="U142" s="76">
        <f t="shared" si="112"/>
        <v>0</v>
      </c>
      <c r="V142" s="83" t="str">
        <f t="shared" si="113"/>
        <v>0</v>
      </c>
      <c r="W142" s="83" t="str">
        <f t="shared" si="114"/>
        <v>0</v>
      </c>
      <c r="X142" s="83">
        <f t="shared" si="115"/>
        <v>0</v>
      </c>
    </row>
    <row r="143" spans="1:24" ht="16.5" customHeight="1">
      <c r="A143" s="8"/>
      <c r="B143" s="16" t="s">
        <v>29</v>
      </c>
      <c r="C143" s="50"/>
      <c r="D143" s="50"/>
      <c r="E143" s="50">
        <f t="shared" si="104"/>
        <v>0</v>
      </c>
      <c r="F143" s="109">
        <v>0</v>
      </c>
      <c r="G143" s="109">
        <v>0</v>
      </c>
      <c r="H143" s="99">
        <f t="shared" si="105"/>
        <v>0</v>
      </c>
      <c r="I143" s="133">
        <v>0</v>
      </c>
      <c r="J143" s="133">
        <v>0</v>
      </c>
      <c r="K143" s="123">
        <f t="shared" si="106"/>
        <v>0</v>
      </c>
      <c r="L143" s="159">
        <v>0</v>
      </c>
      <c r="M143" s="159">
        <v>0</v>
      </c>
      <c r="N143" s="149">
        <f t="shared" si="107"/>
        <v>0</v>
      </c>
      <c r="O143" s="56">
        <f t="shared" si="108"/>
        <v>0</v>
      </c>
      <c r="P143" s="56">
        <f t="shared" si="108"/>
        <v>0</v>
      </c>
      <c r="Q143" s="57">
        <f t="shared" si="109"/>
        <v>0</v>
      </c>
      <c r="R143" s="66">
        <v>2</v>
      </c>
      <c r="S143" s="76" t="str">
        <f t="shared" si="110"/>
        <v>0</v>
      </c>
      <c r="T143" s="76" t="str">
        <f t="shared" si="111"/>
        <v>0</v>
      </c>
      <c r="U143" s="76">
        <f t="shared" si="112"/>
        <v>0</v>
      </c>
      <c r="V143" s="83">
        <f t="shared" si="113"/>
        <v>0</v>
      </c>
      <c r="W143" s="83">
        <f t="shared" si="114"/>
        <v>0</v>
      </c>
      <c r="X143" s="83">
        <f t="shared" si="115"/>
        <v>0</v>
      </c>
    </row>
    <row r="144" spans="1:24" ht="16.5" customHeight="1">
      <c r="A144" s="8"/>
      <c r="B144" s="16" t="s">
        <v>113</v>
      </c>
      <c r="C144" s="50"/>
      <c r="D144" s="50"/>
      <c r="E144" s="50">
        <f t="shared" si="104"/>
        <v>0</v>
      </c>
      <c r="F144" s="109">
        <v>0</v>
      </c>
      <c r="G144" s="109">
        <v>0</v>
      </c>
      <c r="H144" s="99">
        <f t="shared" si="105"/>
        <v>0</v>
      </c>
      <c r="I144" s="133">
        <v>0</v>
      </c>
      <c r="J144" s="133">
        <v>0</v>
      </c>
      <c r="K144" s="123">
        <f t="shared" si="106"/>
        <v>0</v>
      </c>
      <c r="L144" s="159">
        <v>0</v>
      </c>
      <c r="M144" s="159">
        <v>0</v>
      </c>
      <c r="N144" s="149">
        <f t="shared" si="107"/>
        <v>0</v>
      </c>
      <c r="O144" s="56">
        <f t="shared" si="108"/>
        <v>0</v>
      </c>
      <c r="P144" s="56">
        <f t="shared" si="108"/>
        <v>0</v>
      </c>
      <c r="Q144" s="57">
        <f t="shared" si="109"/>
        <v>0</v>
      </c>
      <c r="R144" s="66">
        <v>2</v>
      </c>
      <c r="S144" s="76" t="str">
        <f t="shared" si="110"/>
        <v>0</v>
      </c>
      <c r="T144" s="76" t="str">
        <f t="shared" si="111"/>
        <v>0</v>
      </c>
      <c r="U144" s="76">
        <f t="shared" si="112"/>
        <v>0</v>
      </c>
      <c r="V144" s="83">
        <f t="shared" si="113"/>
        <v>0</v>
      </c>
      <c r="W144" s="83">
        <f t="shared" si="114"/>
        <v>0</v>
      </c>
      <c r="X144" s="83">
        <f t="shared" si="115"/>
        <v>0</v>
      </c>
    </row>
    <row r="145" spans="1:24" s="35" customFormat="1" ht="16.5" customHeight="1">
      <c r="A145" s="9"/>
      <c r="B145" s="22" t="s">
        <v>5</v>
      </c>
      <c r="C145" s="51">
        <f t="shared" ref="C145:X145" si="116">SUM(C138:C144)</f>
        <v>0</v>
      </c>
      <c r="D145" s="51">
        <f t="shared" si="116"/>
        <v>0</v>
      </c>
      <c r="E145" s="51">
        <f t="shared" si="116"/>
        <v>0</v>
      </c>
      <c r="F145" s="110">
        <f t="shared" si="116"/>
        <v>0</v>
      </c>
      <c r="G145" s="110">
        <f t="shared" si="116"/>
        <v>0</v>
      </c>
      <c r="H145" s="100">
        <f t="shared" si="116"/>
        <v>0</v>
      </c>
      <c r="I145" s="134">
        <f t="shared" si="116"/>
        <v>0</v>
      </c>
      <c r="J145" s="134">
        <f t="shared" si="116"/>
        <v>0</v>
      </c>
      <c r="K145" s="124">
        <f t="shared" si="116"/>
        <v>0</v>
      </c>
      <c r="L145" s="160">
        <f t="shared" si="116"/>
        <v>0</v>
      </c>
      <c r="M145" s="160">
        <f t="shared" si="116"/>
        <v>0</v>
      </c>
      <c r="N145" s="150">
        <f t="shared" si="116"/>
        <v>0</v>
      </c>
      <c r="O145" s="58">
        <f t="shared" si="116"/>
        <v>0</v>
      </c>
      <c r="P145" s="58">
        <f t="shared" si="116"/>
        <v>0</v>
      </c>
      <c r="Q145" s="59">
        <f t="shared" si="116"/>
        <v>0</v>
      </c>
      <c r="R145" s="66">
        <f t="shared" si="116"/>
        <v>10</v>
      </c>
      <c r="S145" s="77">
        <f t="shared" si="116"/>
        <v>0</v>
      </c>
      <c r="T145" s="77">
        <f t="shared" si="116"/>
        <v>0</v>
      </c>
      <c r="U145" s="77">
        <f t="shared" si="116"/>
        <v>0</v>
      </c>
      <c r="V145" s="84">
        <f t="shared" si="116"/>
        <v>0</v>
      </c>
      <c r="W145" s="84">
        <f t="shared" si="116"/>
        <v>0</v>
      </c>
      <c r="X145" s="84">
        <f t="shared" si="116"/>
        <v>0</v>
      </c>
    </row>
    <row r="146" spans="1:24" ht="16.5" customHeight="1">
      <c r="A146" s="8"/>
      <c r="B146" s="12" t="s">
        <v>166</v>
      </c>
      <c r="C146" s="52"/>
      <c r="D146" s="52"/>
      <c r="E146" s="52"/>
      <c r="F146" s="111"/>
      <c r="G146" s="111"/>
      <c r="H146" s="101"/>
      <c r="I146" s="135"/>
      <c r="J146" s="135"/>
      <c r="K146" s="126"/>
      <c r="L146" s="161"/>
      <c r="M146" s="161"/>
      <c r="N146" s="151"/>
      <c r="O146" s="60"/>
      <c r="P146" s="60"/>
      <c r="Q146" s="61"/>
      <c r="R146" s="69"/>
      <c r="S146" s="78"/>
      <c r="T146" s="78"/>
      <c r="U146" s="78"/>
      <c r="V146" s="85"/>
      <c r="W146" s="85"/>
      <c r="X146" s="86"/>
    </row>
    <row r="147" spans="1:24" ht="16.5" customHeight="1">
      <c r="A147" s="8"/>
      <c r="B147" s="26" t="s">
        <v>26</v>
      </c>
      <c r="C147" s="50"/>
      <c r="D147" s="50"/>
      <c r="E147" s="50">
        <f t="shared" ref="E147:E152" si="117">C147+D147</f>
        <v>0</v>
      </c>
      <c r="F147" s="104">
        <v>0</v>
      </c>
      <c r="G147" s="104">
        <v>0</v>
      </c>
      <c r="H147" s="99">
        <f t="shared" ref="H147:H152" si="118">F147+G147</f>
        <v>0</v>
      </c>
      <c r="I147" s="136">
        <v>0</v>
      </c>
      <c r="J147" s="136">
        <v>0</v>
      </c>
      <c r="K147" s="123">
        <f t="shared" ref="K147:K152" si="119">I147+J147</f>
        <v>0</v>
      </c>
      <c r="L147" s="154">
        <v>0</v>
      </c>
      <c r="M147" s="154">
        <v>0</v>
      </c>
      <c r="N147" s="149">
        <f t="shared" ref="N147:N152" si="120">L147+M147</f>
        <v>0</v>
      </c>
      <c r="O147" s="56">
        <f t="shared" ref="O147:P152" si="121">C147+F147+I147+L147</f>
        <v>0</v>
      </c>
      <c r="P147" s="56">
        <f t="shared" si="121"/>
        <v>0</v>
      </c>
      <c r="Q147" s="57">
        <f t="shared" ref="Q147:Q152" si="122">O147+P147</f>
        <v>0</v>
      </c>
      <c r="R147" s="66">
        <v>1</v>
      </c>
      <c r="S147" s="76">
        <f t="shared" ref="S147:S152" si="123">IF(R147=1,O147,"0")</f>
        <v>0</v>
      </c>
      <c r="T147" s="76">
        <f t="shared" ref="T147:T152" si="124">IF(R147=1,P147,"0")</f>
        <v>0</v>
      </c>
      <c r="U147" s="76">
        <f t="shared" ref="U147:U152" si="125">S147+T147</f>
        <v>0</v>
      </c>
      <c r="V147" s="83" t="str">
        <f t="shared" ref="V147:V152" si="126">IF(R147=2,O147,"0")</f>
        <v>0</v>
      </c>
      <c r="W147" s="83" t="str">
        <f t="shared" ref="W147:W152" si="127">IF(R147=2,P147,"0")</f>
        <v>0</v>
      </c>
      <c r="X147" s="83">
        <f t="shared" ref="X147:X152" si="128">V147+W147</f>
        <v>0</v>
      </c>
    </row>
    <row r="148" spans="1:24" ht="16.5" customHeight="1">
      <c r="A148" s="8"/>
      <c r="B148" s="16" t="s">
        <v>65</v>
      </c>
      <c r="C148" s="50"/>
      <c r="D148" s="50"/>
      <c r="E148" s="50">
        <f t="shared" si="117"/>
        <v>0</v>
      </c>
      <c r="F148" s="104">
        <v>0</v>
      </c>
      <c r="G148" s="104">
        <v>0</v>
      </c>
      <c r="H148" s="99">
        <f t="shared" si="118"/>
        <v>0</v>
      </c>
      <c r="I148" s="136">
        <v>0</v>
      </c>
      <c r="J148" s="136">
        <v>0</v>
      </c>
      <c r="K148" s="123">
        <f t="shared" si="119"/>
        <v>0</v>
      </c>
      <c r="L148" s="154">
        <v>0</v>
      </c>
      <c r="M148" s="154">
        <v>0</v>
      </c>
      <c r="N148" s="149">
        <f t="shared" si="120"/>
        <v>0</v>
      </c>
      <c r="O148" s="56">
        <f t="shared" si="121"/>
        <v>0</v>
      </c>
      <c r="P148" s="56">
        <f t="shared" si="121"/>
        <v>0</v>
      </c>
      <c r="Q148" s="57">
        <f t="shared" si="122"/>
        <v>0</v>
      </c>
      <c r="R148" s="66">
        <v>1</v>
      </c>
      <c r="S148" s="76">
        <f t="shared" si="123"/>
        <v>0</v>
      </c>
      <c r="T148" s="76">
        <f t="shared" si="124"/>
        <v>0</v>
      </c>
      <c r="U148" s="76">
        <f t="shared" si="125"/>
        <v>0</v>
      </c>
      <c r="V148" s="83" t="str">
        <f t="shared" si="126"/>
        <v>0</v>
      </c>
      <c r="W148" s="83" t="str">
        <f t="shared" si="127"/>
        <v>0</v>
      </c>
      <c r="X148" s="83">
        <f t="shared" si="128"/>
        <v>0</v>
      </c>
    </row>
    <row r="149" spans="1:24" ht="16.5" customHeight="1">
      <c r="A149" s="8"/>
      <c r="B149" s="16" t="s">
        <v>66</v>
      </c>
      <c r="C149" s="50"/>
      <c r="D149" s="50"/>
      <c r="E149" s="50">
        <f t="shared" si="117"/>
        <v>0</v>
      </c>
      <c r="F149" s="104">
        <v>0</v>
      </c>
      <c r="G149" s="104">
        <v>0</v>
      </c>
      <c r="H149" s="99">
        <f t="shared" si="118"/>
        <v>0</v>
      </c>
      <c r="I149" s="136">
        <v>0</v>
      </c>
      <c r="J149" s="136">
        <v>0</v>
      </c>
      <c r="K149" s="123">
        <f t="shared" si="119"/>
        <v>0</v>
      </c>
      <c r="L149" s="154">
        <v>0</v>
      </c>
      <c r="M149" s="154">
        <v>0</v>
      </c>
      <c r="N149" s="149">
        <f t="shared" si="120"/>
        <v>0</v>
      </c>
      <c r="O149" s="56">
        <f t="shared" si="121"/>
        <v>0</v>
      </c>
      <c r="P149" s="56">
        <f t="shared" si="121"/>
        <v>0</v>
      </c>
      <c r="Q149" s="57">
        <f t="shared" si="122"/>
        <v>0</v>
      </c>
      <c r="R149" s="66">
        <v>1</v>
      </c>
      <c r="S149" s="76">
        <f t="shared" si="123"/>
        <v>0</v>
      </c>
      <c r="T149" s="76">
        <f t="shared" si="124"/>
        <v>0</v>
      </c>
      <c r="U149" s="76">
        <f t="shared" si="125"/>
        <v>0</v>
      </c>
      <c r="V149" s="83" t="str">
        <f t="shared" si="126"/>
        <v>0</v>
      </c>
      <c r="W149" s="83" t="str">
        <f t="shared" si="127"/>
        <v>0</v>
      </c>
      <c r="X149" s="83">
        <f t="shared" si="128"/>
        <v>0</v>
      </c>
    </row>
    <row r="150" spans="1:24" ht="16.5" customHeight="1">
      <c r="A150" s="8"/>
      <c r="B150" s="26" t="s">
        <v>122</v>
      </c>
      <c r="C150" s="50"/>
      <c r="D150" s="50"/>
      <c r="E150" s="50">
        <f t="shared" si="117"/>
        <v>0</v>
      </c>
      <c r="F150" s="104">
        <v>0</v>
      </c>
      <c r="G150" s="104">
        <v>0</v>
      </c>
      <c r="H150" s="99">
        <f t="shared" si="118"/>
        <v>0</v>
      </c>
      <c r="I150" s="136">
        <v>0</v>
      </c>
      <c r="J150" s="136">
        <v>0</v>
      </c>
      <c r="K150" s="123">
        <f t="shared" si="119"/>
        <v>0</v>
      </c>
      <c r="L150" s="154">
        <v>0</v>
      </c>
      <c r="M150" s="154">
        <v>0</v>
      </c>
      <c r="N150" s="149">
        <f t="shared" si="120"/>
        <v>0</v>
      </c>
      <c r="O150" s="56">
        <f t="shared" si="121"/>
        <v>0</v>
      </c>
      <c r="P150" s="56">
        <f t="shared" si="121"/>
        <v>0</v>
      </c>
      <c r="Q150" s="57">
        <f t="shared" si="122"/>
        <v>0</v>
      </c>
      <c r="R150" s="66">
        <v>2</v>
      </c>
      <c r="S150" s="76" t="str">
        <f t="shared" si="123"/>
        <v>0</v>
      </c>
      <c r="T150" s="76" t="str">
        <f t="shared" si="124"/>
        <v>0</v>
      </c>
      <c r="U150" s="76">
        <f t="shared" si="125"/>
        <v>0</v>
      </c>
      <c r="V150" s="83">
        <f t="shared" si="126"/>
        <v>0</v>
      </c>
      <c r="W150" s="83">
        <f t="shared" si="127"/>
        <v>0</v>
      </c>
      <c r="X150" s="83">
        <f t="shared" si="128"/>
        <v>0</v>
      </c>
    </row>
    <row r="151" spans="1:24" ht="16.5" customHeight="1">
      <c r="A151" s="8"/>
      <c r="B151" s="26" t="s">
        <v>70</v>
      </c>
      <c r="C151" s="50"/>
      <c r="D151" s="50"/>
      <c r="E151" s="50">
        <f t="shared" si="117"/>
        <v>0</v>
      </c>
      <c r="F151" s="104">
        <v>0</v>
      </c>
      <c r="G151" s="104">
        <v>0</v>
      </c>
      <c r="H151" s="99">
        <f t="shared" si="118"/>
        <v>0</v>
      </c>
      <c r="I151" s="136">
        <v>0</v>
      </c>
      <c r="J151" s="136">
        <v>0</v>
      </c>
      <c r="K151" s="123">
        <f t="shared" si="119"/>
        <v>0</v>
      </c>
      <c r="L151" s="154">
        <v>0</v>
      </c>
      <c r="M151" s="154">
        <v>0</v>
      </c>
      <c r="N151" s="149">
        <f t="shared" si="120"/>
        <v>0</v>
      </c>
      <c r="O151" s="56">
        <f t="shared" si="121"/>
        <v>0</v>
      </c>
      <c r="P151" s="56">
        <f t="shared" si="121"/>
        <v>0</v>
      </c>
      <c r="Q151" s="57">
        <f t="shared" si="122"/>
        <v>0</v>
      </c>
      <c r="R151" s="66">
        <v>2</v>
      </c>
      <c r="S151" s="76" t="str">
        <f t="shared" si="123"/>
        <v>0</v>
      </c>
      <c r="T151" s="76" t="str">
        <f t="shared" si="124"/>
        <v>0</v>
      </c>
      <c r="U151" s="76">
        <f t="shared" si="125"/>
        <v>0</v>
      </c>
      <c r="V151" s="83">
        <f t="shared" si="126"/>
        <v>0</v>
      </c>
      <c r="W151" s="83">
        <f t="shared" si="127"/>
        <v>0</v>
      </c>
      <c r="X151" s="83">
        <f t="shared" si="128"/>
        <v>0</v>
      </c>
    </row>
    <row r="152" spans="1:24" ht="16.5" customHeight="1">
      <c r="A152" s="8"/>
      <c r="B152" s="16" t="s">
        <v>113</v>
      </c>
      <c r="C152" s="50"/>
      <c r="D152" s="50"/>
      <c r="E152" s="50">
        <f t="shared" si="117"/>
        <v>0</v>
      </c>
      <c r="F152" s="104">
        <v>0</v>
      </c>
      <c r="G152" s="104">
        <v>0</v>
      </c>
      <c r="H152" s="99">
        <f t="shared" si="118"/>
        <v>0</v>
      </c>
      <c r="I152" s="136">
        <v>0</v>
      </c>
      <c r="J152" s="136">
        <v>0</v>
      </c>
      <c r="K152" s="123">
        <f t="shared" si="119"/>
        <v>0</v>
      </c>
      <c r="L152" s="154">
        <v>0</v>
      </c>
      <c r="M152" s="154">
        <v>0</v>
      </c>
      <c r="N152" s="149">
        <f t="shared" si="120"/>
        <v>0</v>
      </c>
      <c r="O152" s="56">
        <f t="shared" si="121"/>
        <v>0</v>
      </c>
      <c r="P152" s="56">
        <f t="shared" si="121"/>
        <v>0</v>
      </c>
      <c r="Q152" s="57">
        <f t="shared" si="122"/>
        <v>0</v>
      </c>
      <c r="R152" s="66">
        <v>2</v>
      </c>
      <c r="S152" s="76" t="str">
        <f t="shared" si="123"/>
        <v>0</v>
      </c>
      <c r="T152" s="76" t="str">
        <f t="shared" si="124"/>
        <v>0</v>
      </c>
      <c r="U152" s="76">
        <f t="shared" si="125"/>
        <v>0</v>
      </c>
      <c r="V152" s="83">
        <f t="shared" si="126"/>
        <v>0</v>
      </c>
      <c r="W152" s="83">
        <f t="shared" si="127"/>
        <v>0</v>
      </c>
      <c r="X152" s="83">
        <f t="shared" si="128"/>
        <v>0</v>
      </c>
    </row>
    <row r="153" spans="1:24" s="35" customFormat="1" ht="16.5" customHeight="1">
      <c r="A153" s="9"/>
      <c r="B153" s="22" t="s">
        <v>5</v>
      </c>
      <c r="C153" s="51">
        <f t="shared" ref="C153:X153" si="129">SUM(C147:C152)</f>
        <v>0</v>
      </c>
      <c r="D153" s="51">
        <f t="shared" si="129"/>
        <v>0</v>
      </c>
      <c r="E153" s="51">
        <f t="shared" si="129"/>
        <v>0</v>
      </c>
      <c r="F153" s="110">
        <f t="shared" si="129"/>
        <v>0</v>
      </c>
      <c r="G153" s="110">
        <f t="shared" si="129"/>
        <v>0</v>
      </c>
      <c r="H153" s="100">
        <f t="shared" si="129"/>
        <v>0</v>
      </c>
      <c r="I153" s="134">
        <f t="shared" si="129"/>
        <v>0</v>
      </c>
      <c r="J153" s="134">
        <f t="shared" si="129"/>
        <v>0</v>
      </c>
      <c r="K153" s="124">
        <f t="shared" si="129"/>
        <v>0</v>
      </c>
      <c r="L153" s="160">
        <f t="shared" si="129"/>
        <v>0</v>
      </c>
      <c r="M153" s="160">
        <f t="shared" si="129"/>
        <v>0</v>
      </c>
      <c r="N153" s="150">
        <f t="shared" si="129"/>
        <v>0</v>
      </c>
      <c r="O153" s="58">
        <f t="shared" si="129"/>
        <v>0</v>
      </c>
      <c r="P153" s="58">
        <f t="shared" si="129"/>
        <v>0</v>
      </c>
      <c r="Q153" s="59">
        <f t="shared" si="129"/>
        <v>0</v>
      </c>
      <c r="R153" s="66">
        <f t="shared" si="129"/>
        <v>9</v>
      </c>
      <c r="S153" s="77">
        <f t="shared" si="129"/>
        <v>0</v>
      </c>
      <c r="T153" s="77">
        <f t="shared" si="129"/>
        <v>0</v>
      </c>
      <c r="U153" s="77">
        <f t="shared" si="129"/>
        <v>0</v>
      </c>
      <c r="V153" s="84">
        <f t="shared" si="129"/>
        <v>0</v>
      </c>
      <c r="W153" s="84">
        <f t="shared" si="129"/>
        <v>0</v>
      </c>
      <c r="X153" s="84">
        <f t="shared" si="129"/>
        <v>0</v>
      </c>
    </row>
    <row r="154" spans="1:24" s="35" customFormat="1" ht="16.5" customHeight="1">
      <c r="A154" s="9"/>
      <c r="B154" s="22" t="s">
        <v>87</v>
      </c>
      <c r="C154" s="51">
        <f t="shared" ref="C154:X154" si="130">C145+C153</f>
        <v>0</v>
      </c>
      <c r="D154" s="51">
        <f t="shared" si="130"/>
        <v>0</v>
      </c>
      <c r="E154" s="51">
        <f t="shared" si="130"/>
        <v>0</v>
      </c>
      <c r="F154" s="110">
        <f t="shared" si="130"/>
        <v>0</v>
      </c>
      <c r="G154" s="110">
        <f t="shared" si="130"/>
        <v>0</v>
      </c>
      <c r="H154" s="100">
        <f t="shared" si="130"/>
        <v>0</v>
      </c>
      <c r="I154" s="134">
        <f t="shared" si="130"/>
        <v>0</v>
      </c>
      <c r="J154" s="134">
        <f t="shared" si="130"/>
        <v>0</v>
      </c>
      <c r="K154" s="124">
        <f t="shared" si="130"/>
        <v>0</v>
      </c>
      <c r="L154" s="160">
        <f t="shared" si="130"/>
        <v>0</v>
      </c>
      <c r="M154" s="160">
        <f t="shared" si="130"/>
        <v>0</v>
      </c>
      <c r="N154" s="150">
        <f t="shared" si="130"/>
        <v>0</v>
      </c>
      <c r="O154" s="58">
        <f t="shared" si="130"/>
        <v>0</v>
      </c>
      <c r="P154" s="58">
        <f t="shared" si="130"/>
        <v>0</v>
      </c>
      <c r="Q154" s="59">
        <f t="shared" si="130"/>
        <v>0</v>
      </c>
      <c r="R154" s="66">
        <f t="shared" si="130"/>
        <v>19</v>
      </c>
      <c r="S154" s="77">
        <f t="shared" si="130"/>
        <v>0</v>
      </c>
      <c r="T154" s="77">
        <f t="shared" si="130"/>
        <v>0</v>
      </c>
      <c r="U154" s="77">
        <f t="shared" si="130"/>
        <v>0</v>
      </c>
      <c r="V154" s="84">
        <f t="shared" si="130"/>
        <v>0</v>
      </c>
      <c r="W154" s="84">
        <f t="shared" si="130"/>
        <v>0</v>
      </c>
      <c r="X154" s="84">
        <f t="shared" si="130"/>
        <v>0</v>
      </c>
    </row>
    <row r="155" spans="1:24" ht="16.5" customHeight="1">
      <c r="A155" s="8"/>
      <c r="B155" s="12" t="s">
        <v>132</v>
      </c>
      <c r="C155" s="52"/>
      <c r="D155" s="52"/>
      <c r="E155" s="52"/>
      <c r="F155" s="107"/>
      <c r="G155" s="107"/>
      <c r="H155" s="101"/>
      <c r="I155" s="131"/>
      <c r="J155" s="131"/>
      <c r="K155" s="126"/>
      <c r="L155" s="157"/>
      <c r="M155" s="157"/>
      <c r="N155" s="151"/>
      <c r="O155" s="60"/>
      <c r="P155" s="60"/>
      <c r="Q155" s="61"/>
      <c r="R155" s="70"/>
      <c r="S155" s="78"/>
      <c r="T155" s="78"/>
      <c r="U155" s="78"/>
      <c r="V155" s="85"/>
      <c r="W155" s="85"/>
      <c r="X155" s="86"/>
    </row>
    <row r="156" spans="1:24" ht="16.5" customHeight="1">
      <c r="A156" s="8"/>
      <c r="B156" s="26" t="s">
        <v>133</v>
      </c>
      <c r="C156" s="50"/>
      <c r="D156" s="50"/>
      <c r="E156" s="50">
        <f t="shared" si="75"/>
        <v>0</v>
      </c>
      <c r="F156" s="109">
        <v>0</v>
      </c>
      <c r="G156" s="109">
        <v>0</v>
      </c>
      <c r="H156" s="99">
        <f t="shared" si="76"/>
        <v>0</v>
      </c>
      <c r="I156" s="133">
        <v>0</v>
      </c>
      <c r="J156" s="133">
        <v>0</v>
      </c>
      <c r="K156" s="123">
        <f t="shared" si="77"/>
        <v>0</v>
      </c>
      <c r="L156" s="159">
        <v>0</v>
      </c>
      <c r="M156" s="159">
        <v>0</v>
      </c>
      <c r="N156" s="149">
        <f t="shared" si="78"/>
        <v>0</v>
      </c>
      <c r="O156" s="56">
        <f>C156+F156+I156+L156</f>
        <v>0</v>
      </c>
      <c r="P156" s="56">
        <f>D156+G156+J156+M156</f>
        <v>0</v>
      </c>
      <c r="Q156" s="57">
        <f t="shared" si="80"/>
        <v>0</v>
      </c>
      <c r="R156" s="66">
        <v>2</v>
      </c>
      <c r="S156" s="76" t="str">
        <f t="shared" si="81"/>
        <v>0</v>
      </c>
      <c r="T156" s="76" t="str">
        <f t="shared" si="82"/>
        <v>0</v>
      </c>
      <c r="U156" s="76">
        <f t="shared" si="83"/>
        <v>0</v>
      </c>
      <c r="V156" s="83">
        <f t="shared" si="84"/>
        <v>0</v>
      </c>
      <c r="W156" s="83">
        <f t="shared" si="85"/>
        <v>0</v>
      </c>
      <c r="X156" s="83">
        <f t="shared" si="86"/>
        <v>0</v>
      </c>
    </row>
    <row r="157" spans="1:24" s="35" customFormat="1" ht="16.5" customHeight="1">
      <c r="A157" s="9"/>
      <c r="B157" s="18" t="s">
        <v>5</v>
      </c>
      <c r="C157" s="51">
        <f t="shared" ref="C157:X157" si="131">SUM(C156)</f>
        <v>0</v>
      </c>
      <c r="D157" s="51">
        <f t="shared" si="131"/>
        <v>0</v>
      </c>
      <c r="E157" s="51">
        <f t="shared" si="131"/>
        <v>0</v>
      </c>
      <c r="F157" s="110">
        <f t="shared" si="131"/>
        <v>0</v>
      </c>
      <c r="G157" s="110">
        <f t="shared" si="131"/>
        <v>0</v>
      </c>
      <c r="H157" s="100">
        <f t="shared" si="131"/>
        <v>0</v>
      </c>
      <c r="I157" s="134">
        <f t="shared" si="131"/>
        <v>0</v>
      </c>
      <c r="J157" s="134">
        <f t="shared" si="131"/>
        <v>0</v>
      </c>
      <c r="K157" s="124">
        <f t="shared" si="131"/>
        <v>0</v>
      </c>
      <c r="L157" s="160">
        <f t="shared" si="131"/>
        <v>0</v>
      </c>
      <c r="M157" s="160">
        <f t="shared" si="131"/>
        <v>0</v>
      </c>
      <c r="N157" s="150">
        <f t="shared" si="131"/>
        <v>0</v>
      </c>
      <c r="O157" s="58">
        <f t="shared" si="131"/>
        <v>0</v>
      </c>
      <c r="P157" s="58">
        <f t="shared" si="131"/>
        <v>0</v>
      </c>
      <c r="Q157" s="59">
        <f t="shared" si="131"/>
        <v>0</v>
      </c>
      <c r="R157" s="66">
        <f t="shared" si="131"/>
        <v>2</v>
      </c>
      <c r="S157" s="77">
        <f t="shared" si="131"/>
        <v>0</v>
      </c>
      <c r="T157" s="77">
        <f t="shared" si="131"/>
        <v>0</v>
      </c>
      <c r="U157" s="77">
        <f t="shared" si="131"/>
        <v>0</v>
      </c>
      <c r="V157" s="84">
        <f t="shared" si="131"/>
        <v>0</v>
      </c>
      <c r="W157" s="84">
        <f t="shared" si="131"/>
        <v>0</v>
      </c>
      <c r="X157" s="84">
        <f t="shared" si="131"/>
        <v>0</v>
      </c>
    </row>
    <row r="158" spans="1:24" ht="16.5" customHeight="1">
      <c r="A158" s="8"/>
      <c r="B158" s="12" t="s">
        <v>165</v>
      </c>
      <c r="C158" s="52"/>
      <c r="D158" s="52"/>
      <c r="E158" s="52"/>
      <c r="F158" s="111"/>
      <c r="G158" s="111"/>
      <c r="H158" s="101"/>
      <c r="I158" s="135"/>
      <c r="J158" s="135"/>
      <c r="K158" s="126"/>
      <c r="L158" s="161"/>
      <c r="M158" s="161"/>
      <c r="N158" s="151"/>
      <c r="O158" s="60"/>
      <c r="P158" s="60"/>
      <c r="Q158" s="61"/>
      <c r="R158" s="69"/>
      <c r="S158" s="78"/>
      <c r="T158" s="78"/>
      <c r="U158" s="78"/>
      <c r="V158" s="85"/>
      <c r="W158" s="85"/>
      <c r="X158" s="86"/>
    </row>
    <row r="159" spans="1:24" ht="16.5" customHeight="1">
      <c r="A159" s="8"/>
      <c r="B159" s="16" t="s">
        <v>142</v>
      </c>
      <c r="C159" s="50"/>
      <c r="D159" s="50"/>
      <c r="E159" s="50">
        <f t="shared" ref="E159" si="132">C159+D159</f>
        <v>0</v>
      </c>
      <c r="F159" s="104">
        <v>0</v>
      </c>
      <c r="G159" s="104">
        <v>0</v>
      </c>
      <c r="H159" s="99">
        <f t="shared" ref="H159" si="133">F159+G159</f>
        <v>0</v>
      </c>
      <c r="I159" s="136">
        <v>0</v>
      </c>
      <c r="J159" s="136">
        <v>0</v>
      </c>
      <c r="K159" s="123">
        <f t="shared" ref="K159" si="134">I159+J159</f>
        <v>0</v>
      </c>
      <c r="L159" s="154">
        <v>0</v>
      </c>
      <c r="M159" s="154">
        <v>0</v>
      </c>
      <c r="N159" s="149">
        <f t="shared" ref="N159" si="135">L159+M159</f>
        <v>0</v>
      </c>
      <c r="O159" s="56">
        <f>C159+F159+I159+L159</f>
        <v>0</v>
      </c>
      <c r="P159" s="56">
        <f>D159+G159+J159+M159</f>
        <v>0</v>
      </c>
      <c r="Q159" s="57">
        <f t="shared" ref="Q159" si="136">O159+P159</f>
        <v>0</v>
      </c>
      <c r="R159" s="66">
        <v>2</v>
      </c>
      <c r="S159" s="76" t="str">
        <f t="shared" ref="S159" si="137">IF(R159=1,O159,"0")</f>
        <v>0</v>
      </c>
      <c r="T159" s="76" t="str">
        <f t="shared" ref="T159" si="138">IF(R159=1,P159,"0")</f>
        <v>0</v>
      </c>
      <c r="U159" s="76">
        <f t="shared" ref="U159" si="139">S159+T159</f>
        <v>0</v>
      </c>
      <c r="V159" s="83">
        <f t="shared" ref="V159" si="140">IF(R159=2,O159,"0")</f>
        <v>0</v>
      </c>
      <c r="W159" s="83">
        <f t="shared" ref="W159" si="141">IF(R159=2,P159,"0")</f>
        <v>0</v>
      </c>
      <c r="X159" s="83">
        <f t="shared" ref="X159" si="142">V159+W159</f>
        <v>0</v>
      </c>
    </row>
    <row r="160" spans="1:24" s="35" customFormat="1" ht="16.5" customHeight="1">
      <c r="A160" s="9"/>
      <c r="B160" s="18" t="s">
        <v>5</v>
      </c>
      <c r="C160" s="51">
        <f t="shared" ref="C160:X160" si="143">SUM(C159)</f>
        <v>0</v>
      </c>
      <c r="D160" s="51">
        <f t="shared" si="143"/>
        <v>0</v>
      </c>
      <c r="E160" s="51">
        <f t="shared" si="143"/>
        <v>0</v>
      </c>
      <c r="F160" s="110">
        <f t="shared" si="143"/>
        <v>0</v>
      </c>
      <c r="G160" s="110">
        <f t="shared" si="143"/>
        <v>0</v>
      </c>
      <c r="H160" s="100">
        <f t="shared" si="143"/>
        <v>0</v>
      </c>
      <c r="I160" s="134">
        <f t="shared" si="143"/>
        <v>0</v>
      </c>
      <c r="J160" s="134">
        <f t="shared" si="143"/>
        <v>0</v>
      </c>
      <c r="K160" s="124">
        <f t="shared" si="143"/>
        <v>0</v>
      </c>
      <c r="L160" s="160">
        <f t="shared" si="143"/>
        <v>0</v>
      </c>
      <c r="M160" s="160">
        <f t="shared" si="143"/>
        <v>0</v>
      </c>
      <c r="N160" s="150">
        <f t="shared" si="143"/>
        <v>0</v>
      </c>
      <c r="O160" s="58">
        <f t="shared" si="143"/>
        <v>0</v>
      </c>
      <c r="P160" s="58">
        <f t="shared" si="143"/>
        <v>0</v>
      </c>
      <c r="Q160" s="59">
        <f t="shared" si="143"/>
        <v>0</v>
      </c>
      <c r="R160" s="66">
        <f t="shared" si="143"/>
        <v>2</v>
      </c>
      <c r="S160" s="77">
        <f t="shared" si="143"/>
        <v>0</v>
      </c>
      <c r="T160" s="77">
        <f t="shared" si="143"/>
        <v>0</v>
      </c>
      <c r="U160" s="77">
        <f t="shared" si="143"/>
        <v>0</v>
      </c>
      <c r="V160" s="84">
        <f t="shared" si="143"/>
        <v>0</v>
      </c>
      <c r="W160" s="84">
        <f t="shared" si="143"/>
        <v>0</v>
      </c>
      <c r="X160" s="84">
        <f t="shared" si="143"/>
        <v>0</v>
      </c>
    </row>
    <row r="161" spans="1:24" s="35" customFormat="1" ht="16.5" customHeight="1">
      <c r="A161" s="9"/>
      <c r="B161" s="18" t="s">
        <v>87</v>
      </c>
      <c r="C161" s="51">
        <f t="shared" ref="C161:X161" si="144">C157+C160</f>
        <v>0</v>
      </c>
      <c r="D161" s="51">
        <f t="shared" si="144"/>
        <v>0</v>
      </c>
      <c r="E161" s="51">
        <f t="shared" si="144"/>
        <v>0</v>
      </c>
      <c r="F161" s="110">
        <f t="shared" si="144"/>
        <v>0</v>
      </c>
      <c r="G161" s="110">
        <f t="shared" si="144"/>
        <v>0</v>
      </c>
      <c r="H161" s="100">
        <f t="shared" si="144"/>
        <v>0</v>
      </c>
      <c r="I161" s="134">
        <f t="shared" si="144"/>
        <v>0</v>
      </c>
      <c r="J161" s="134">
        <f t="shared" si="144"/>
        <v>0</v>
      </c>
      <c r="K161" s="124">
        <f t="shared" si="144"/>
        <v>0</v>
      </c>
      <c r="L161" s="160">
        <f t="shared" si="144"/>
        <v>0</v>
      </c>
      <c r="M161" s="160">
        <f t="shared" si="144"/>
        <v>0</v>
      </c>
      <c r="N161" s="150">
        <f t="shared" si="144"/>
        <v>0</v>
      </c>
      <c r="O161" s="58">
        <f t="shared" si="144"/>
        <v>0</v>
      </c>
      <c r="P161" s="58">
        <f t="shared" si="144"/>
        <v>0</v>
      </c>
      <c r="Q161" s="59">
        <f t="shared" si="144"/>
        <v>0</v>
      </c>
      <c r="R161" s="66">
        <f t="shared" si="144"/>
        <v>4</v>
      </c>
      <c r="S161" s="77">
        <f t="shared" si="144"/>
        <v>0</v>
      </c>
      <c r="T161" s="77">
        <f t="shared" si="144"/>
        <v>0</v>
      </c>
      <c r="U161" s="77">
        <f t="shared" si="144"/>
        <v>0</v>
      </c>
      <c r="V161" s="84">
        <f t="shared" si="144"/>
        <v>0</v>
      </c>
      <c r="W161" s="84">
        <f t="shared" si="144"/>
        <v>0</v>
      </c>
      <c r="X161" s="84">
        <f t="shared" si="144"/>
        <v>0</v>
      </c>
    </row>
    <row r="162" spans="1:24" ht="16.5" customHeight="1">
      <c r="A162" s="8"/>
      <c r="B162" s="12" t="s">
        <v>92</v>
      </c>
      <c r="C162" s="52"/>
      <c r="D162" s="52"/>
      <c r="E162" s="52"/>
      <c r="F162" s="102"/>
      <c r="G162" s="102"/>
      <c r="H162" s="101"/>
      <c r="I162" s="127"/>
      <c r="J162" s="127"/>
      <c r="K162" s="126"/>
      <c r="L162" s="152"/>
      <c r="M162" s="152"/>
      <c r="N162" s="151"/>
      <c r="O162" s="60"/>
      <c r="P162" s="60"/>
      <c r="Q162" s="61"/>
      <c r="R162" s="68"/>
      <c r="S162" s="78"/>
      <c r="T162" s="78"/>
      <c r="U162" s="78"/>
      <c r="V162" s="85"/>
      <c r="W162" s="85"/>
      <c r="X162" s="86"/>
    </row>
    <row r="163" spans="1:24" s="2" customFormat="1" ht="16.5" customHeight="1">
      <c r="A163" s="5"/>
      <c r="B163" s="27" t="s">
        <v>68</v>
      </c>
      <c r="C163" s="50"/>
      <c r="D163" s="50"/>
      <c r="E163" s="50">
        <f t="shared" si="75"/>
        <v>0</v>
      </c>
      <c r="F163" s="112">
        <v>0</v>
      </c>
      <c r="G163" s="112">
        <v>0</v>
      </c>
      <c r="H163" s="99">
        <f t="shared" si="76"/>
        <v>0</v>
      </c>
      <c r="I163" s="137">
        <v>0</v>
      </c>
      <c r="J163" s="137">
        <v>0</v>
      </c>
      <c r="K163" s="123">
        <f t="shared" si="77"/>
        <v>0</v>
      </c>
      <c r="L163" s="162">
        <v>0</v>
      </c>
      <c r="M163" s="162">
        <v>0</v>
      </c>
      <c r="N163" s="149">
        <f t="shared" si="78"/>
        <v>0</v>
      </c>
      <c r="O163" s="56">
        <f>C163+F163+I163+L163</f>
        <v>0</v>
      </c>
      <c r="P163" s="56">
        <f>D163+G163+J163+M163</f>
        <v>0</v>
      </c>
      <c r="Q163" s="57">
        <f t="shared" si="80"/>
        <v>0</v>
      </c>
      <c r="R163" s="64">
        <v>2</v>
      </c>
      <c r="S163" s="76" t="str">
        <f t="shared" si="81"/>
        <v>0</v>
      </c>
      <c r="T163" s="76" t="str">
        <f t="shared" si="82"/>
        <v>0</v>
      </c>
      <c r="U163" s="76">
        <f t="shared" si="83"/>
        <v>0</v>
      </c>
      <c r="V163" s="83">
        <f t="shared" si="84"/>
        <v>0</v>
      </c>
      <c r="W163" s="83">
        <f t="shared" si="85"/>
        <v>0</v>
      </c>
      <c r="X163" s="83">
        <f t="shared" si="86"/>
        <v>0</v>
      </c>
    </row>
    <row r="164" spans="1:24" s="2" customFormat="1" ht="16.5" customHeight="1">
      <c r="A164" s="5"/>
      <c r="B164" s="27" t="s">
        <v>69</v>
      </c>
      <c r="C164" s="50"/>
      <c r="D164" s="50"/>
      <c r="E164" s="50">
        <f t="shared" si="75"/>
        <v>0</v>
      </c>
      <c r="F164" s="112">
        <v>0</v>
      </c>
      <c r="G164" s="112">
        <v>0</v>
      </c>
      <c r="H164" s="99">
        <f t="shared" si="76"/>
        <v>0</v>
      </c>
      <c r="I164" s="137">
        <v>0</v>
      </c>
      <c r="J164" s="137">
        <v>0</v>
      </c>
      <c r="K164" s="123">
        <f t="shared" si="77"/>
        <v>0</v>
      </c>
      <c r="L164" s="162">
        <v>0</v>
      </c>
      <c r="M164" s="162">
        <v>0</v>
      </c>
      <c r="N164" s="149">
        <f t="shared" si="78"/>
        <v>0</v>
      </c>
      <c r="O164" s="56">
        <f>C164+F164+I164+L164</f>
        <v>0</v>
      </c>
      <c r="P164" s="56">
        <f>D164+G164+J164+M164</f>
        <v>0</v>
      </c>
      <c r="Q164" s="57">
        <f t="shared" si="80"/>
        <v>0</v>
      </c>
      <c r="R164" s="64">
        <v>2</v>
      </c>
      <c r="S164" s="76" t="str">
        <f t="shared" si="81"/>
        <v>0</v>
      </c>
      <c r="T164" s="76" t="str">
        <f t="shared" si="82"/>
        <v>0</v>
      </c>
      <c r="U164" s="76">
        <f t="shared" si="83"/>
        <v>0</v>
      </c>
      <c r="V164" s="83">
        <f t="shared" si="84"/>
        <v>0</v>
      </c>
      <c r="W164" s="83">
        <f t="shared" si="85"/>
        <v>0</v>
      </c>
      <c r="X164" s="83">
        <f t="shared" si="86"/>
        <v>0</v>
      </c>
    </row>
    <row r="165" spans="1:24" s="2" customFormat="1" ht="16.5" customHeight="1">
      <c r="A165" s="5"/>
      <c r="B165" s="18" t="s">
        <v>87</v>
      </c>
      <c r="C165" s="51">
        <f t="shared" ref="C165:X165" si="145">SUM(C163:C164)</f>
        <v>0</v>
      </c>
      <c r="D165" s="51">
        <f t="shared" si="145"/>
        <v>0</v>
      </c>
      <c r="E165" s="51">
        <f t="shared" si="145"/>
        <v>0</v>
      </c>
      <c r="F165" s="113">
        <f t="shared" si="145"/>
        <v>0</v>
      </c>
      <c r="G165" s="113">
        <f t="shared" si="145"/>
        <v>0</v>
      </c>
      <c r="H165" s="100">
        <f t="shared" si="145"/>
        <v>0</v>
      </c>
      <c r="I165" s="138">
        <f t="shared" si="145"/>
        <v>0</v>
      </c>
      <c r="J165" s="138">
        <f t="shared" si="145"/>
        <v>0</v>
      </c>
      <c r="K165" s="124">
        <f t="shared" si="145"/>
        <v>0</v>
      </c>
      <c r="L165" s="163">
        <f t="shared" si="145"/>
        <v>0</v>
      </c>
      <c r="M165" s="163">
        <f t="shared" si="145"/>
        <v>0</v>
      </c>
      <c r="N165" s="150">
        <f t="shared" si="145"/>
        <v>0</v>
      </c>
      <c r="O165" s="58">
        <f t="shared" si="145"/>
        <v>0</v>
      </c>
      <c r="P165" s="58">
        <f t="shared" si="145"/>
        <v>0</v>
      </c>
      <c r="Q165" s="59">
        <f t="shared" si="145"/>
        <v>0</v>
      </c>
      <c r="R165" s="64">
        <f t="shared" si="145"/>
        <v>4</v>
      </c>
      <c r="S165" s="77">
        <f t="shared" si="145"/>
        <v>0</v>
      </c>
      <c r="T165" s="77">
        <f t="shared" si="145"/>
        <v>0</v>
      </c>
      <c r="U165" s="77">
        <f t="shared" si="145"/>
        <v>0</v>
      </c>
      <c r="V165" s="84">
        <f t="shared" si="145"/>
        <v>0</v>
      </c>
      <c r="W165" s="84">
        <f t="shared" si="145"/>
        <v>0</v>
      </c>
      <c r="X165" s="84">
        <f t="shared" si="145"/>
        <v>0</v>
      </c>
    </row>
    <row r="166" spans="1:24" ht="16.5" customHeight="1">
      <c r="A166" s="5"/>
      <c r="B166" s="10" t="s">
        <v>93</v>
      </c>
      <c r="C166" s="52"/>
      <c r="D166" s="52"/>
      <c r="E166" s="52"/>
      <c r="F166" s="102"/>
      <c r="G166" s="102"/>
      <c r="H166" s="101"/>
      <c r="I166" s="127"/>
      <c r="J166" s="127"/>
      <c r="K166" s="126"/>
      <c r="L166" s="152"/>
      <c r="M166" s="152"/>
      <c r="N166" s="151"/>
      <c r="O166" s="60"/>
      <c r="P166" s="60"/>
      <c r="Q166" s="61"/>
      <c r="R166" s="68"/>
      <c r="S166" s="78"/>
      <c r="T166" s="78"/>
      <c r="U166" s="78"/>
      <c r="V166" s="85"/>
      <c r="W166" s="85"/>
      <c r="X166" s="86"/>
    </row>
    <row r="167" spans="1:24" ht="16.5" customHeight="1">
      <c r="A167" s="7"/>
      <c r="B167" s="28" t="s">
        <v>120</v>
      </c>
      <c r="C167" s="50"/>
      <c r="D167" s="50"/>
      <c r="E167" s="50">
        <f t="shared" si="75"/>
        <v>0</v>
      </c>
      <c r="F167" s="104">
        <v>0</v>
      </c>
      <c r="G167" s="104">
        <v>0</v>
      </c>
      <c r="H167" s="99">
        <f t="shared" si="76"/>
        <v>0</v>
      </c>
      <c r="I167" s="136">
        <v>0</v>
      </c>
      <c r="J167" s="136">
        <v>0</v>
      </c>
      <c r="K167" s="123">
        <f t="shared" si="77"/>
        <v>0</v>
      </c>
      <c r="L167" s="154">
        <v>0</v>
      </c>
      <c r="M167" s="154">
        <v>0</v>
      </c>
      <c r="N167" s="149">
        <f t="shared" si="78"/>
        <v>0</v>
      </c>
      <c r="O167" s="56">
        <f t="shared" ref="O167:P170" si="146">C167+F167+I167+L167</f>
        <v>0</v>
      </c>
      <c r="P167" s="56">
        <f t="shared" si="146"/>
        <v>0</v>
      </c>
      <c r="Q167" s="57">
        <f t="shared" si="80"/>
        <v>0</v>
      </c>
      <c r="R167" s="66">
        <v>2</v>
      </c>
      <c r="S167" s="76" t="str">
        <f t="shared" si="81"/>
        <v>0</v>
      </c>
      <c r="T167" s="76" t="str">
        <f t="shared" si="82"/>
        <v>0</v>
      </c>
      <c r="U167" s="76">
        <f t="shared" si="83"/>
        <v>0</v>
      </c>
      <c r="V167" s="83">
        <f t="shared" si="84"/>
        <v>0</v>
      </c>
      <c r="W167" s="83">
        <f t="shared" si="85"/>
        <v>0</v>
      </c>
      <c r="X167" s="83">
        <f t="shared" si="86"/>
        <v>0</v>
      </c>
    </row>
    <row r="168" spans="1:24" ht="16.5" customHeight="1">
      <c r="A168" s="8"/>
      <c r="B168" s="16" t="s">
        <v>117</v>
      </c>
      <c r="C168" s="50"/>
      <c r="D168" s="50"/>
      <c r="E168" s="50">
        <f t="shared" si="75"/>
        <v>0</v>
      </c>
      <c r="F168" s="104">
        <v>0</v>
      </c>
      <c r="G168" s="104">
        <v>0</v>
      </c>
      <c r="H168" s="99">
        <f t="shared" si="76"/>
        <v>0</v>
      </c>
      <c r="I168" s="136">
        <v>0</v>
      </c>
      <c r="J168" s="136">
        <v>0</v>
      </c>
      <c r="K168" s="123">
        <f t="shared" si="77"/>
        <v>0</v>
      </c>
      <c r="L168" s="154">
        <v>0</v>
      </c>
      <c r="M168" s="154">
        <v>0</v>
      </c>
      <c r="N168" s="149">
        <f t="shared" si="78"/>
        <v>0</v>
      </c>
      <c r="O168" s="56">
        <f t="shared" si="146"/>
        <v>0</v>
      </c>
      <c r="P168" s="56">
        <f t="shared" si="146"/>
        <v>0</v>
      </c>
      <c r="Q168" s="57">
        <f t="shared" si="80"/>
        <v>0</v>
      </c>
      <c r="R168" s="66">
        <v>1</v>
      </c>
      <c r="S168" s="76">
        <f t="shared" si="81"/>
        <v>0</v>
      </c>
      <c r="T168" s="76">
        <f t="shared" si="82"/>
        <v>0</v>
      </c>
      <c r="U168" s="76">
        <f t="shared" si="83"/>
        <v>0</v>
      </c>
      <c r="V168" s="83" t="str">
        <f t="shared" si="84"/>
        <v>0</v>
      </c>
      <c r="W168" s="83" t="str">
        <f t="shared" si="85"/>
        <v>0</v>
      </c>
      <c r="X168" s="83">
        <f t="shared" si="86"/>
        <v>0</v>
      </c>
    </row>
    <row r="169" spans="1:24" ht="16.5" customHeight="1">
      <c r="A169" s="8"/>
      <c r="B169" s="16" t="s">
        <v>118</v>
      </c>
      <c r="C169" s="50"/>
      <c r="D169" s="50"/>
      <c r="E169" s="50">
        <f t="shared" si="75"/>
        <v>0</v>
      </c>
      <c r="F169" s="104">
        <v>0</v>
      </c>
      <c r="G169" s="104">
        <v>0</v>
      </c>
      <c r="H169" s="99">
        <f t="shared" si="76"/>
        <v>0</v>
      </c>
      <c r="I169" s="136">
        <v>0</v>
      </c>
      <c r="J169" s="136">
        <v>0</v>
      </c>
      <c r="K169" s="123">
        <f t="shared" si="77"/>
        <v>0</v>
      </c>
      <c r="L169" s="154">
        <v>0</v>
      </c>
      <c r="M169" s="154">
        <v>0</v>
      </c>
      <c r="N169" s="149">
        <f t="shared" si="78"/>
        <v>0</v>
      </c>
      <c r="O169" s="56">
        <f t="shared" si="146"/>
        <v>0</v>
      </c>
      <c r="P169" s="56">
        <f t="shared" si="146"/>
        <v>0</v>
      </c>
      <c r="Q169" s="57">
        <f t="shared" si="80"/>
        <v>0</v>
      </c>
      <c r="R169" s="66">
        <v>1</v>
      </c>
      <c r="S169" s="76">
        <f t="shared" si="81"/>
        <v>0</v>
      </c>
      <c r="T169" s="76">
        <f t="shared" si="82"/>
        <v>0</v>
      </c>
      <c r="U169" s="76">
        <f t="shared" si="83"/>
        <v>0</v>
      </c>
      <c r="V169" s="83" t="str">
        <f t="shared" si="84"/>
        <v>0</v>
      </c>
      <c r="W169" s="83" t="str">
        <f t="shared" si="85"/>
        <v>0</v>
      </c>
      <c r="X169" s="83">
        <f t="shared" si="86"/>
        <v>0</v>
      </c>
    </row>
    <row r="170" spans="1:24" ht="16.5" customHeight="1">
      <c r="A170" s="8"/>
      <c r="B170" s="29" t="s">
        <v>119</v>
      </c>
      <c r="C170" s="50"/>
      <c r="D170" s="50"/>
      <c r="E170" s="50">
        <f t="shared" si="75"/>
        <v>0</v>
      </c>
      <c r="F170" s="104">
        <v>0</v>
      </c>
      <c r="G170" s="104">
        <v>0</v>
      </c>
      <c r="H170" s="99">
        <f t="shared" si="76"/>
        <v>0</v>
      </c>
      <c r="I170" s="136">
        <v>0</v>
      </c>
      <c r="J170" s="136">
        <v>0</v>
      </c>
      <c r="K170" s="123">
        <f t="shared" si="77"/>
        <v>0</v>
      </c>
      <c r="L170" s="154">
        <v>0</v>
      </c>
      <c r="M170" s="154">
        <v>0</v>
      </c>
      <c r="N170" s="149">
        <f t="shared" si="78"/>
        <v>0</v>
      </c>
      <c r="O170" s="56">
        <f t="shared" si="146"/>
        <v>0</v>
      </c>
      <c r="P170" s="56">
        <f t="shared" si="146"/>
        <v>0</v>
      </c>
      <c r="Q170" s="57">
        <f t="shared" si="80"/>
        <v>0</v>
      </c>
      <c r="R170" s="66">
        <v>2</v>
      </c>
      <c r="S170" s="76" t="str">
        <f t="shared" si="81"/>
        <v>0</v>
      </c>
      <c r="T170" s="76" t="str">
        <f t="shared" si="82"/>
        <v>0</v>
      </c>
      <c r="U170" s="76">
        <f t="shared" si="83"/>
        <v>0</v>
      </c>
      <c r="V170" s="83">
        <f t="shared" si="84"/>
        <v>0</v>
      </c>
      <c r="W170" s="83">
        <f t="shared" si="85"/>
        <v>0</v>
      </c>
      <c r="X170" s="83">
        <f t="shared" si="86"/>
        <v>0</v>
      </c>
    </row>
    <row r="171" spans="1:24" s="35" customFormat="1" ht="16.5" customHeight="1">
      <c r="A171" s="9"/>
      <c r="B171" s="22" t="s">
        <v>87</v>
      </c>
      <c r="C171" s="51">
        <f t="shared" ref="C171:X171" si="147">SUM(C167:C170)</f>
        <v>0</v>
      </c>
      <c r="D171" s="51">
        <f t="shared" si="147"/>
        <v>0</v>
      </c>
      <c r="E171" s="51">
        <f t="shared" si="147"/>
        <v>0</v>
      </c>
      <c r="F171" s="105">
        <f t="shared" si="147"/>
        <v>0</v>
      </c>
      <c r="G171" s="105">
        <f t="shared" si="147"/>
        <v>0</v>
      </c>
      <c r="H171" s="100">
        <f t="shared" si="147"/>
        <v>0</v>
      </c>
      <c r="I171" s="129">
        <f t="shared" si="147"/>
        <v>0</v>
      </c>
      <c r="J171" s="129">
        <f t="shared" si="147"/>
        <v>0</v>
      </c>
      <c r="K171" s="124">
        <f t="shared" si="147"/>
        <v>0</v>
      </c>
      <c r="L171" s="155">
        <f t="shared" si="147"/>
        <v>0</v>
      </c>
      <c r="M171" s="155">
        <f t="shared" si="147"/>
        <v>0</v>
      </c>
      <c r="N171" s="150">
        <f t="shared" si="147"/>
        <v>0</v>
      </c>
      <c r="O171" s="58">
        <f t="shared" si="147"/>
        <v>0</v>
      </c>
      <c r="P171" s="58">
        <f t="shared" si="147"/>
        <v>0</v>
      </c>
      <c r="Q171" s="59">
        <f t="shared" si="147"/>
        <v>0</v>
      </c>
      <c r="R171" s="66">
        <f t="shared" si="147"/>
        <v>6</v>
      </c>
      <c r="S171" s="77">
        <f t="shared" si="147"/>
        <v>0</v>
      </c>
      <c r="T171" s="77">
        <f t="shared" si="147"/>
        <v>0</v>
      </c>
      <c r="U171" s="77">
        <f t="shared" si="147"/>
        <v>0</v>
      </c>
      <c r="V171" s="84">
        <f t="shared" si="147"/>
        <v>0</v>
      </c>
      <c r="W171" s="84">
        <f t="shared" si="147"/>
        <v>0</v>
      </c>
      <c r="X171" s="84">
        <f t="shared" si="147"/>
        <v>0</v>
      </c>
    </row>
    <row r="172" spans="1:24" s="35" customFormat="1" ht="16.5" customHeight="1">
      <c r="A172" s="9"/>
      <c r="B172" s="22" t="s">
        <v>89</v>
      </c>
      <c r="C172" s="51">
        <f t="shared" ref="C172:X172" si="148">C154+C161+C165+C171</f>
        <v>0</v>
      </c>
      <c r="D172" s="51">
        <f t="shared" si="148"/>
        <v>0</v>
      </c>
      <c r="E172" s="51">
        <f t="shared" si="148"/>
        <v>0</v>
      </c>
      <c r="F172" s="105">
        <f t="shared" si="148"/>
        <v>0</v>
      </c>
      <c r="G172" s="105">
        <f t="shared" si="148"/>
        <v>0</v>
      </c>
      <c r="H172" s="100">
        <f t="shared" si="148"/>
        <v>0</v>
      </c>
      <c r="I172" s="129">
        <f t="shared" si="148"/>
        <v>0</v>
      </c>
      <c r="J172" s="129">
        <f t="shared" si="148"/>
        <v>0</v>
      </c>
      <c r="K172" s="124">
        <f t="shared" si="148"/>
        <v>0</v>
      </c>
      <c r="L172" s="155">
        <f t="shared" si="148"/>
        <v>0</v>
      </c>
      <c r="M172" s="155">
        <f t="shared" si="148"/>
        <v>0</v>
      </c>
      <c r="N172" s="150">
        <f t="shared" si="148"/>
        <v>0</v>
      </c>
      <c r="O172" s="58">
        <f t="shared" si="148"/>
        <v>0</v>
      </c>
      <c r="P172" s="58">
        <f t="shared" si="148"/>
        <v>0</v>
      </c>
      <c r="Q172" s="59">
        <f t="shared" si="148"/>
        <v>0</v>
      </c>
      <c r="R172" s="66">
        <f t="shared" si="148"/>
        <v>33</v>
      </c>
      <c r="S172" s="77">
        <f t="shared" si="148"/>
        <v>0</v>
      </c>
      <c r="T172" s="77">
        <f t="shared" si="148"/>
        <v>0</v>
      </c>
      <c r="U172" s="77">
        <f t="shared" si="148"/>
        <v>0</v>
      </c>
      <c r="V172" s="84">
        <f t="shared" si="148"/>
        <v>0</v>
      </c>
      <c r="W172" s="84">
        <f t="shared" si="148"/>
        <v>0</v>
      </c>
      <c r="X172" s="84">
        <f t="shared" si="148"/>
        <v>0</v>
      </c>
    </row>
    <row r="173" spans="1:24" ht="16.5" customHeight="1">
      <c r="A173" s="8"/>
      <c r="B173" s="13" t="s">
        <v>130</v>
      </c>
      <c r="C173" s="52"/>
      <c r="D173" s="52"/>
      <c r="E173" s="52"/>
      <c r="F173" s="101"/>
      <c r="G173" s="101"/>
      <c r="H173" s="101"/>
      <c r="I173" s="126"/>
      <c r="J173" s="126"/>
      <c r="K173" s="126"/>
      <c r="L173" s="151"/>
      <c r="M173" s="151"/>
      <c r="N173" s="151"/>
      <c r="O173" s="60"/>
      <c r="P173" s="60"/>
      <c r="Q173" s="61"/>
      <c r="R173" s="69"/>
      <c r="S173" s="78"/>
      <c r="T173" s="78"/>
      <c r="U173" s="78"/>
      <c r="V173" s="85"/>
      <c r="W173" s="85"/>
      <c r="X173" s="86"/>
    </row>
    <row r="174" spans="1:24" ht="16.5" customHeight="1">
      <c r="A174" s="8"/>
      <c r="B174" s="21" t="s">
        <v>144</v>
      </c>
      <c r="C174" s="52"/>
      <c r="D174" s="52"/>
      <c r="E174" s="52"/>
      <c r="F174" s="101"/>
      <c r="G174" s="101"/>
      <c r="H174" s="101"/>
      <c r="I174" s="126"/>
      <c r="J174" s="126"/>
      <c r="K174" s="126"/>
      <c r="L174" s="151"/>
      <c r="M174" s="151"/>
      <c r="N174" s="151"/>
      <c r="O174" s="60"/>
      <c r="P174" s="60"/>
      <c r="Q174" s="61"/>
      <c r="R174" s="69"/>
      <c r="S174" s="78"/>
      <c r="T174" s="78"/>
      <c r="U174" s="78"/>
      <c r="V174" s="85"/>
      <c r="W174" s="85"/>
      <c r="X174" s="86"/>
    </row>
    <row r="175" spans="1:24" ht="16.5" customHeight="1">
      <c r="A175" s="8"/>
      <c r="B175" s="23" t="s">
        <v>143</v>
      </c>
      <c r="C175" s="50"/>
      <c r="D175" s="50"/>
      <c r="E175" s="50">
        <f t="shared" si="75"/>
        <v>0</v>
      </c>
      <c r="F175" s="99">
        <v>0</v>
      </c>
      <c r="G175" s="99">
        <v>0</v>
      </c>
      <c r="H175" s="99">
        <f t="shared" si="76"/>
        <v>0</v>
      </c>
      <c r="I175" s="123">
        <v>0</v>
      </c>
      <c r="J175" s="123">
        <v>0</v>
      </c>
      <c r="K175" s="123">
        <f t="shared" si="77"/>
        <v>0</v>
      </c>
      <c r="L175" s="149">
        <v>0</v>
      </c>
      <c r="M175" s="149">
        <v>0</v>
      </c>
      <c r="N175" s="149">
        <f t="shared" si="78"/>
        <v>0</v>
      </c>
      <c r="O175" s="56">
        <f>C175+F175+I175+L175</f>
        <v>0</v>
      </c>
      <c r="P175" s="56">
        <f>D175+G175+J175+M175</f>
        <v>0</v>
      </c>
      <c r="Q175" s="57">
        <f t="shared" si="80"/>
        <v>0</v>
      </c>
      <c r="R175" s="66">
        <v>1</v>
      </c>
      <c r="S175" s="76">
        <f t="shared" si="81"/>
        <v>0</v>
      </c>
      <c r="T175" s="76">
        <f t="shared" si="82"/>
        <v>0</v>
      </c>
      <c r="U175" s="76">
        <f t="shared" si="83"/>
        <v>0</v>
      </c>
      <c r="V175" s="83" t="str">
        <f t="shared" si="84"/>
        <v>0</v>
      </c>
      <c r="W175" s="83" t="str">
        <f t="shared" si="85"/>
        <v>0</v>
      </c>
      <c r="X175" s="83">
        <f t="shared" si="86"/>
        <v>0</v>
      </c>
    </row>
    <row r="176" spans="1:24" s="35" customFormat="1" ht="16.5" customHeight="1">
      <c r="A176" s="9"/>
      <c r="B176" s="22" t="s">
        <v>5</v>
      </c>
      <c r="C176" s="51">
        <f t="shared" ref="C176:X176" si="149">SUM(C175)</f>
        <v>0</v>
      </c>
      <c r="D176" s="51">
        <f t="shared" si="149"/>
        <v>0</v>
      </c>
      <c r="E176" s="51">
        <f t="shared" si="149"/>
        <v>0</v>
      </c>
      <c r="F176" s="100">
        <f t="shared" si="149"/>
        <v>0</v>
      </c>
      <c r="G176" s="100">
        <f t="shared" si="149"/>
        <v>0</v>
      </c>
      <c r="H176" s="100">
        <f t="shared" si="149"/>
        <v>0</v>
      </c>
      <c r="I176" s="124">
        <f t="shared" si="149"/>
        <v>0</v>
      </c>
      <c r="J176" s="124">
        <f t="shared" si="149"/>
        <v>0</v>
      </c>
      <c r="K176" s="124">
        <f t="shared" si="149"/>
        <v>0</v>
      </c>
      <c r="L176" s="150">
        <f t="shared" si="149"/>
        <v>0</v>
      </c>
      <c r="M176" s="150">
        <f t="shared" si="149"/>
        <v>0</v>
      </c>
      <c r="N176" s="150">
        <f t="shared" si="149"/>
        <v>0</v>
      </c>
      <c r="O176" s="58">
        <f t="shared" si="149"/>
        <v>0</v>
      </c>
      <c r="P176" s="58">
        <f t="shared" si="149"/>
        <v>0</v>
      </c>
      <c r="Q176" s="59">
        <f t="shared" si="149"/>
        <v>0</v>
      </c>
      <c r="R176" s="66">
        <f t="shared" si="149"/>
        <v>1</v>
      </c>
      <c r="S176" s="77">
        <f t="shared" si="149"/>
        <v>0</v>
      </c>
      <c r="T176" s="77">
        <f t="shared" si="149"/>
        <v>0</v>
      </c>
      <c r="U176" s="77">
        <f t="shared" si="149"/>
        <v>0</v>
      </c>
      <c r="V176" s="84">
        <f t="shared" si="149"/>
        <v>0</v>
      </c>
      <c r="W176" s="84">
        <f t="shared" si="149"/>
        <v>0</v>
      </c>
      <c r="X176" s="84">
        <f t="shared" si="149"/>
        <v>0</v>
      </c>
    </row>
    <row r="177" spans="1:24" ht="16.5" customHeight="1">
      <c r="A177" s="8"/>
      <c r="B177" s="12" t="s">
        <v>164</v>
      </c>
      <c r="C177" s="52"/>
      <c r="D177" s="52"/>
      <c r="E177" s="52"/>
      <c r="F177" s="102"/>
      <c r="G177" s="102"/>
      <c r="H177" s="101"/>
      <c r="I177" s="127"/>
      <c r="J177" s="127"/>
      <c r="K177" s="126"/>
      <c r="L177" s="152"/>
      <c r="M177" s="152"/>
      <c r="N177" s="151"/>
      <c r="O177" s="60"/>
      <c r="P177" s="60"/>
      <c r="Q177" s="61"/>
      <c r="R177" s="68"/>
      <c r="S177" s="78"/>
      <c r="T177" s="78"/>
      <c r="U177" s="78"/>
      <c r="V177" s="85"/>
      <c r="W177" s="85"/>
      <c r="X177" s="86"/>
    </row>
    <row r="178" spans="1:24" ht="16.5" customHeight="1">
      <c r="A178" s="8"/>
      <c r="B178" s="16" t="s">
        <v>26</v>
      </c>
      <c r="C178" s="50"/>
      <c r="D178" s="50"/>
      <c r="E178" s="50">
        <f t="shared" si="75"/>
        <v>0</v>
      </c>
      <c r="F178" s="109">
        <v>0</v>
      </c>
      <c r="G178" s="109">
        <v>0</v>
      </c>
      <c r="H178" s="99">
        <f t="shared" si="76"/>
        <v>0</v>
      </c>
      <c r="I178" s="123">
        <v>0</v>
      </c>
      <c r="J178" s="123">
        <v>0</v>
      </c>
      <c r="K178" s="123">
        <f t="shared" si="77"/>
        <v>0</v>
      </c>
      <c r="L178" s="159">
        <v>0</v>
      </c>
      <c r="M178" s="159">
        <v>0</v>
      </c>
      <c r="N178" s="149">
        <f t="shared" si="78"/>
        <v>0</v>
      </c>
      <c r="O178" s="56">
        <f t="shared" ref="O178:P182" si="150">C178+F178+I178+L178</f>
        <v>0</v>
      </c>
      <c r="P178" s="56">
        <f t="shared" si="150"/>
        <v>0</v>
      </c>
      <c r="Q178" s="57">
        <f t="shared" si="80"/>
        <v>0</v>
      </c>
      <c r="R178" s="66">
        <v>1</v>
      </c>
      <c r="S178" s="76">
        <f t="shared" si="81"/>
        <v>0</v>
      </c>
      <c r="T178" s="76">
        <f t="shared" si="82"/>
        <v>0</v>
      </c>
      <c r="U178" s="76">
        <f t="shared" si="83"/>
        <v>0</v>
      </c>
      <c r="V178" s="83" t="str">
        <f t="shared" si="84"/>
        <v>0</v>
      </c>
      <c r="W178" s="83" t="str">
        <f t="shared" si="85"/>
        <v>0</v>
      </c>
      <c r="X178" s="83">
        <f t="shared" si="86"/>
        <v>0</v>
      </c>
    </row>
    <row r="179" spans="1:24" ht="16.5" customHeight="1">
      <c r="A179" s="8"/>
      <c r="B179" s="16" t="s">
        <v>65</v>
      </c>
      <c r="C179" s="50"/>
      <c r="D179" s="50"/>
      <c r="E179" s="50">
        <f t="shared" ref="E179:E182" si="151">C179+D179</f>
        <v>0</v>
      </c>
      <c r="F179" s="109">
        <v>0</v>
      </c>
      <c r="G179" s="109">
        <v>0</v>
      </c>
      <c r="H179" s="99">
        <f t="shared" si="76"/>
        <v>0</v>
      </c>
      <c r="I179" s="123">
        <v>0</v>
      </c>
      <c r="J179" s="123">
        <v>0</v>
      </c>
      <c r="K179" s="123">
        <f t="shared" ref="K179:K182" si="152">I179+J179</f>
        <v>0</v>
      </c>
      <c r="L179" s="159">
        <v>0</v>
      </c>
      <c r="M179" s="159">
        <v>0</v>
      </c>
      <c r="N179" s="149">
        <f t="shared" si="78"/>
        <v>0</v>
      </c>
      <c r="O179" s="56">
        <f t="shared" si="150"/>
        <v>0</v>
      </c>
      <c r="P179" s="56">
        <f t="shared" si="150"/>
        <v>0</v>
      </c>
      <c r="Q179" s="57">
        <f t="shared" ref="Q179:Q182" si="153">O179+P179</f>
        <v>0</v>
      </c>
      <c r="R179" s="66">
        <v>1</v>
      </c>
      <c r="S179" s="76">
        <f t="shared" ref="S179:S263" si="154">IF(R179=1,O179,"0")</f>
        <v>0</v>
      </c>
      <c r="T179" s="76">
        <f t="shared" ref="T179:T263" si="155">IF(R179=1,P179,"0")</f>
        <v>0</v>
      </c>
      <c r="U179" s="76">
        <f t="shared" ref="U179:U263" si="156">S179+T179</f>
        <v>0</v>
      </c>
      <c r="V179" s="83" t="str">
        <f t="shared" ref="V179:V263" si="157">IF(R179=2,O179,"0")</f>
        <v>0</v>
      </c>
      <c r="W179" s="83" t="str">
        <f t="shared" ref="W179:W263" si="158">IF(R179=2,P179,"0")</f>
        <v>0</v>
      </c>
      <c r="X179" s="83">
        <f t="shared" ref="X179:X263" si="159">V179+W179</f>
        <v>0</v>
      </c>
    </row>
    <row r="180" spans="1:24" ht="16.5" customHeight="1">
      <c r="A180" s="8"/>
      <c r="B180" s="26" t="s">
        <v>122</v>
      </c>
      <c r="C180" s="50"/>
      <c r="D180" s="50"/>
      <c r="E180" s="50">
        <f t="shared" si="151"/>
        <v>0</v>
      </c>
      <c r="F180" s="109">
        <v>0</v>
      </c>
      <c r="G180" s="109">
        <v>0</v>
      </c>
      <c r="H180" s="99">
        <f t="shared" ref="H180:H182" si="160">F180+G180</f>
        <v>0</v>
      </c>
      <c r="I180" s="123">
        <v>0</v>
      </c>
      <c r="J180" s="123">
        <v>0</v>
      </c>
      <c r="K180" s="123">
        <f t="shared" si="152"/>
        <v>0</v>
      </c>
      <c r="L180" s="159">
        <v>0</v>
      </c>
      <c r="M180" s="159">
        <v>0</v>
      </c>
      <c r="N180" s="149">
        <f t="shared" ref="N180:N182" si="161">L180+M180</f>
        <v>0</v>
      </c>
      <c r="O180" s="56">
        <f t="shared" si="150"/>
        <v>0</v>
      </c>
      <c r="P180" s="56">
        <f t="shared" si="150"/>
        <v>0</v>
      </c>
      <c r="Q180" s="57">
        <f t="shared" si="153"/>
        <v>0</v>
      </c>
      <c r="R180" s="66">
        <v>2</v>
      </c>
      <c r="S180" s="76" t="str">
        <f t="shared" si="154"/>
        <v>0</v>
      </c>
      <c r="T180" s="76" t="str">
        <f t="shared" si="155"/>
        <v>0</v>
      </c>
      <c r="U180" s="76">
        <f t="shared" si="156"/>
        <v>0</v>
      </c>
      <c r="V180" s="83">
        <f t="shared" si="157"/>
        <v>0</v>
      </c>
      <c r="W180" s="83">
        <f t="shared" si="158"/>
        <v>0</v>
      </c>
      <c r="X180" s="83">
        <f t="shared" si="159"/>
        <v>0</v>
      </c>
    </row>
    <row r="181" spans="1:24" ht="16.5" customHeight="1">
      <c r="A181" s="8"/>
      <c r="B181" s="26" t="s">
        <v>70</v>
      </c>
      <c r="C181" s="50"/>
      <c r="D181" s="50"/>
      <c r="E181" s="50">
        <f t="shared" si="151"/>
        <v>0</v>
      </c>
      <c r="F181" s="109">
        <v>0</v>
      </c>
      <c r="G181" s="109">
        <v>0</v>
      </c>
      <c r="H181" s="99">
        <f t="shared" si="160"/>
        <v>0</v>
      </c>
      <c r="I181" s="123">
        <v>0</v>
      </c>
      <c r="J181" s="123">
        <v>0</v>
      </c>
      <c r="K181" s="123">
        <f t="shared" si="152"/>
        <v>0</v>
      </c>
      <c r="L181" s="159">
        <v>0</v>
      </c>
      <c r="M181" s="159">
        <v>0</v>
      </c>
      <c r="N181" s="149">
        <f t="shared" si="161"/>
        <v>0</v>
      </c>
      <c r="O181" s="56">
        <f t="shared" si="150"/>
        <v>0</v>
      </c>
      <c r="P181" s="56">
        <f t="shared" si="150"/>
        <v>0</v>
      </c>
      <c r="Q181" s="57">
        <f t="shared" si="153"/>
        <v>0</v>
      </c>
      <c r="R181" s="66">
        <v>2</v>
      </c>
      <c r="S181" s="76" t="str">
        <f t="shared" si="154"/>
        <v>0</v>
      </c>
      <c r="T181" s="76" t="str">
        <f t="shared" si="155"/>
        <v>0</v>
      </c>
      <c r="U181" s="76">
        <f t="shared" si="156"/>
        <v>0</v>
      </c>
      <c r="V181" s="83">
        <f t="shared" si="157"/>
        <v>0</v>
      </c>
      <c r="W181" s="83">
        <f t="shared" si="158"/>
        <v>0</v>
      </c>
      <c r="X181" s="83">
        <f t="shared" si="159"/>
        <v>0</v>
      </c>
    </row>
    <row r="182" spans="1:24" ht="16.5" customHeight="1">
      <c r="A182" s="8"/>
      <c r="B182" s="26" t="s">
        <v>113</v>
      </c>
      <c r="C182" s="50"/>
      <c r="D182" s="50"/>
      <c r="E182" s="50">
        <f t="shared" si="151"/>
        <v>0</v>
      </c>
      <c r="F182" s="109">
        <v>0</v>
      </c>
      <c r="G182" s="109">
        <v>0</v>
      </c>
      <c r="H182" s="99">
        <f t="shared" si="160"/>
        <v>0</v>
      </c>
      <c r="I182" s="123">
        <v>0</v>
      </c>
      <c r="J182" s="123">
        <v>0</v>
      </c>
      <c r="K182" s="123">
        <f t="shared" si="152"/>
        <v>0</v>
      </c>
      <c r="L182" s="159">
        <v>0</v>
      </c>
      <c r="M182" s="159">
        <v>0</v>
      </c>
      <c r="N182" s="149">
        <f t="shared" si="161"/>
        <v>0</v>
      </c>
      <c r="O182" s="56">
        <f t="shared" si="150"/>
        <v>0</v>
      </c>
      <c r="P182" s="56">
        <f t="shared" si="150"/>
        <v>0</v>
      </c>
      <c r="Q182" s="57">
        <f t="shared" si="153"/>
        <v>0</v>
      </c>
      <c r="R182" s="66">
        <v>2</v>
      </c>
      <c r="S182" s="76" t="str">
        <f t="shared" si="154"/>
        <v>0</v>
      </c>
      <c r="T182" s="76" t="str">
        <f t="shared" si="155"/>
        <v>0</v>
      </c>
      <c r="U182" s="76">
        <f t="shared" si="156"/>
        <v>0</v>
      </c>
      <c r="V182" s="83">
        <f t="shared" si="157"/>
        <v>0</v>
      </c>
      <c r="W182" s="83">
        <f t="shared" si="158"/>
        <v>0</v>
      </c>
      <c r="X182" s="83">
        <f t="shared" si="159"/>
        <v>0</v>
      </c>
    </row>
    <row r="183" spans="1:24" s="35" customFormat="1" ht="16.5" customHeight="1">
      <c r="A183" s="9"/>
      <c r="B183" s="18" t="s">
        <v>5</v>
      </c>
      <c r="C183" s="51">
        <f t="shared" ref="C183:X183" si="162">SUM(C178:C182)</f>
        <v>0</v>
      </c>
      <c r="D183" s="51">
        <f t="shared" si="162"/>
        <v>0</v>
      </c>
      <c r="E183" s="51">
        <f t="shared" si="162"/>
        <v>0</v>
      </c>
      <c r="F183" s="110">
        <f t="shared" si="162"/>
        <v>0</v>
      </c>
      <c r="G183" s="110">
        <f t="shared" si="162"/>
        <v>0</v>
      </c>
      <c r="H183" s="100">
        <f t="shared" si="162"/>
        <v>0</v>
      </c>
      <c r="I183" s="124">
        <f t="shared" si="162"/>
        <v>0</v>
      </c>
      <c r="J183" s="124">
        <f t="shared" si="162"/>
        <v>0</v>
      </c>
      <c r="K183" s="124">
        <f t="shared" si="162"/>
        <v>0</v>
      </c>
      <c r="L183" s="160">
        <f t="shared" si="162"/>
        <v>0</v>
      </c>
      <c r="M183" s="160">
        <f t="shared" si="162"/>
        <v>0</v>
      </c>
      <c r="N183" s="150">
        <f t="shared" si="162"/>
        <v>0</v>
      </c>
      <c r="O183" s="58">
        <f t="shared" si="162"/>
        <v>0</v>
      </c>
      <c r="P183" s="58">
        <f t="shared" si="162"/>
        <v>0</v>
      </c>
      <c r="Q183" s="59">
        <f t="shared" si="162"/>
        <v>0</v>
      </c>
      <c r="R183" s="66">
        <f t="shared" si="162"/>
        <v>8</v>
      </c>
      <c r="S183" s="77">
        <f t="shared" si="162"/>
        <v>0</v>
      </c>
      <c r="T183" s="77">
        <f t="shared" si="162"/>
        <v>0</v>
      </c>
      <c r="U183" s="77">
        <f t="shared" si="162"/>
        <v>0</v>
      </c>
      <c r="V183" s="84">
        <f t="shared" si="162"/>
        <v>0</v>
      </c>
      <c r="W183" s="84">
        <f t="shared" si="162"/>
        <v>0</v>
      </c>
      <c r="X183" s="84">
        <f t="shared" si="162"/>
        <v>0</v>
      </c>
    </row>
    <row r="184" spans="1:24" s="35" customFormat="1" ht="16.5" customHeight="1">
      <c r="A184" s="9"/>
      <c r="B184" s="18" t="s">
        <v>87</v>
      </c>
      <c r="C184" s="51">
        <f t="shared" ref="C184:X184" si="163">C176+C183</f>
        <v>0</v>
      </c>
      <c r="D184" s="51">
        <f t="shared" si="163"/>
        <v>0</v>
      </c>
      <c r="E184" s="51">
        <f t="shared" si="163"/>
        <v>0</v>
      </c>
      <c r="F184" s="110">
        <f t="shared" si="163"/>
        <v>0</v>
      </c>
      <c r="G184" s="110">
        <f t="shared" si="163"/>
        <v>0</v>
      </c>
      <c r="H184" s="100">
        <f t="shared" si="163"/>
        <v>0</v>
      </c>
      <c r="I184" s="124">
        <f t="shared" si="163"/>
        <v>0</v>
      </c>
      <c r="J184" s="124">
        <f t="shared" si="163"/>
        <v>0</v>
      </c>
      <c r="K184" s="124">
        <f t="shared" si="163"/>
        <v>0</v>
      </c>
      <c r="L184" s="160">
        <f t="shared" si="163"/>
        <v>0</v>
      </c>
      <c r="M184" s="160">
        <f t="shared" si="163"/>
        <v>0</v>
      </c>
      <c r="N184" s="150">
        <f t="shared" si="163"/>
        <v>0</v>
      </c>
      <c r="O184" s="58">
        <f t="shared" si="163"/>
        <v>0</v>
      </c>
      <c r="P184" s="58">
        <f t="shared" si="163"/>
        <v>0</v>
      </c>
      <c r="Q184" s="59">
        <f t="shared" si="163"/>
        <v>0</v>
      </c>
      <c r="R184" s="66">
        <f t="shared" si="163"/>
        <v>9</v>
      </c>
      <c r="S184" s="77">
        <f t="shared" si="163"/>
        <v>0</v>
      </c>
      <c r="T184" s="77">
        <f t="shared" si="163"/>
        <v>0</v>
      </c>
      <c r="U184" s="77">
        <f t="shared" si="163"/>
        <v>0</v>
      </c>
      <c r="V184" s="84">
        <f t="shared" si="163"/>
        <v>0</v>
      </c>
      <c r="W184" s="84">
        <f t="shared" si="163"/>
        <v>0</v>
      </c>
      <c r="X184" s="84">
        <f t="shared" si="163"/>
        <v>0</v>
      </c>
    </row>
    <row r="185" spans="1:24" ht="16.5" customHeight="1">
      <c r="A185" s="8"/>
      <c r="B185" s="10" t="s">
        <v>145</v>
      </c>
      <c r="C185" s="52"/>
      <c r="D185" s="52"/>
      <c r="E185" s="52"/>
      <c r="F185" s="114"/>
      <c r="G185" s="114"/>
      <c r="H185" s="101"/>
      <c r="I185" s="126"/>
      <c r="J185" s="126"/>
      <c r="K185" s="126"/>
      <c r="L185" s="164"/>
      <c r="M185" s="164"/>
      <c r="N185" s="151"/>
      <c r="O185" s="60"/>
      <c r="P185" s="60"/>
      <c r="Q185" s="61"/>
      <c r="R185" s="69"/>
      <c r="S185" s="78"/>
      <c r="T185" s="78"/>
      <c r="U185" s="78"/>
      <c r="V185" s="85"/>
      <c r="W185" s="85"/>
      <c r="X185" s="86"/>
    </row>
    <row r="186" spans="1:24" ht="16.5" customHeight="1">
      <c r="A186" s="8"/>
      <c r="B186" s="26" t="s">
        <v>26</v>
      </c>
      <c r="C186" s="50"/>
      <c r="D186" s="50"/>
      <c r="E186" s="50">
        <f t="shared" ref="E186:E264" si="164">C186+D186</f>
        <v>0</v>
      </c>
      <c r="F186" s="109">
        <v>0</v>
      </c>
      <c r="G186" s="109">
        <v>0</v>
      </c>
      <c r="H186" s="99">
        <f t="shared" ref="H186:H264" si="165">F186+G186</f>
        <v>0</v>
      </c>
      <c r="I186" s="123"/>
      <c r="J186" s="123"/>
      <c r="K186" s="123">
        <f t="shared" ref="K186:K264" si="166">I186+J186</f>
        <v>0</v>
      </c>
      <c r="L186" s="159">
        <v>0</v>
      </c>
      <c r="M186" s="159">
        <v>0</v>
      </c>
      <c r="N186" s="149">
        <f t="shared" ref="N186:N264" si="167">L186+M186</f>
        <v>0</v>
      </c>
      <c r="O186" s="56">
        <f t="shared" ref="O186:P191" si="168">C186+F186+I186+L186</f>
        <v>0</v>
      </c>
      <c r="P186" s="56">
        <f t="shared" si="168"/>
        <v>0</v>
      </c>
      <c r="Q186" s="57">
        <f t="shared" ref="Q186:Q264" si="169">O186+P186</f>
        <v>0</v>
      </c>
      <c r="R186" s="66">
        <v>1</v>
      </c>
      <c r="S186" s="76">
        <f t="shared" si="154"/>
        <v>0</v>
      </c>
      <c r="T186" s="76">
        <f t="shared" si="155"/>
        <v>0</v>
      </c>
      <c r="U186" s="76">
        <f t="shared" si="156"/>
        <v>0</v>
      </c>
      <c r="V186" s="83" t="str">
        <f t="shared" si="157"/>
        <v>0</v>
      </c>
      <c r="W186" s="83" t="str">
        <f t="shared" si="158"/>
        <v>0</v>
      </c>
      <c r="X186" s="83">
        <f t="shared" si="159"/>
        <v>0</v>
      </c>
    </row>
    <row r="187" spans="1:24" ht="16.5" customHeight="1">
      <c r="A187" s="8"/>
      <c r="B187" s="26" t="s">
        <v>102</v>
      </c>
      <c r="C187" s="50"/>
      <c r="D187" s="50"/>
      <c r="E187" s="50">
        <f t="shared" si="164"/>
        <v>0</v>
      </c>
      <c r="F187" s="109">
        <v>0</v>
      </c>
      <c r="G187" s="109">
        <v>0</v>
      </c>
      <c r="H187" s="99">
        <f t="shared" si="165"/>
        <v>0</v>
      </c>
      <c r="I187" s="123"/>
      <c r="J187" s="123"/>
      <c r="K187" s="123">
        <f t="shared" si="166"/>
        <v>0</v>
      </c>
      <c r="L187" s="159">
        <v>0</v>
      </c>
      <c r="M187" s="159">
        <v>0</v>
      </c>
      <c r="N187" s="149">
        <f t="shared" si="167"/>
        <v>0</v>
      </c>
      <c r="O187" s="56">
        <f t="shared" si="168"/>
        <v>0</v>
      </c>
      <c r="P187" s="56">
        <f t="shared" si="168"/>
        <v>0</v>
      </c>
      <c r="Q187" s="57">
        <f t="shared" si="169"/>
        <v>0</v>
      </c>
      <c r="R187" s="66">
        <v>1</v>
      </c>
      <c r="S187" s="76">
        <f t="shared" si="154"/>
        <v>0</v>
      </c>
      <c r="T187" s="76">
        <f t="shared" si="155"/>
        <v>0</v>
      </c>
      <c r="U187" s="76">
        <f t="shared" si="156"/>
        <v>0</v>
      </c>
      <c r="V187" s="83" t="str">
        <f t="shared" si="157"/>
        <v>0</v>
      </c>
      <c r="W187" s="83" t="str">
        <f t="shared" si="158"/>
        <v>0</v>
      </c>
      <c r="X187" s="83">
        <f t="shared" si="159"/>
        <v>0</v>
      </c>
    </row>
    <row r="188" spans="1:24" ht="16.5" customHeight="1">
      <c r="A188" s="8"/>
      <c r="B188" s="26" t="s">
        <v>103</v>
      </c>
      <c r="C188" s="50"/>
      <c r="D188" s="50"/>
      <c r="E188" s="50">
        <f t="shared" si="164"/>
        <v>0</v>
      </c>
      <c r="F188" s="109">
        <v>0</v>
      </c>
      <c r="G188" s="109">
        <v>0</v>
      </c>
      <c r="H188" s="99">
        <f t="shared" si="165"/>
        <v>0</v>
      </c>
      <c r="I188" s="123"/>
      <c r="J188" s="123"/>
      <c r="K188" s="123">
        <f t="shared" si="166"/>
        <v>0</v>
      </c>
      <c r="L188" s="159">
        <v>0</v>
      </c>
      <c r="M188" s="159">
        <v>0</v>
      </c>
      <c r="N188" s="149">
        <f t="shared" si="167"/>
        <v>0</v>
      </c>
      <c r="O188" s="56">
        <f t="shared" si="168"/>
        <v>0</v>
      </c>
      <c r="P188" s="56">
        <f t="shared" si="168"/>
        <v>0</v>
      </c>
      <c r="Q188" s="57">
        <f t="shared" si="169"/>
        <v>0</v>
      </c>
      <c r="R188" s="66">
        <v>2</v>
      </c>
      <c r="S188" s="76" t="str">
        <f t="shared" si="154"/>
        <v>0</v>
      </c>
      <c r="T188" s="76" t="str">
        <f t="shared" si="155"/>
        <v>0</v>
      </c>
      <c r="U188" s="76">
        <f t="shared" si="156"/>
        <v>0</v>
      </c>
      <c r="V188" s="83">
        <f t="shared" si="157"/>
        <v>0</v>
      </c>
      <c r="W188" s="83">
        <f t="shared" si="158"/>
        <v>0</v>
      </c>
      <c r="X188" s="83">
        <f t="shared" si="159"/>
        <v>0</v>
      </c>
    </row>
    <row r="189" spans="1:24" ht="16.5" customHeight="1">
      <c r="A189" s="8"/>
      <c r="B189" s="26" t="s">
        <v>27</v>
      </c>
      <c r="C189" s="50"/>
      <c r="D189" s="50"/>
      <c r="E189" s="50">
        <f t="shared" si="164"/>
        <v>0</v>
      </c>
      <c r="F189" s="109">
        <v>0</v>
      </c>
      <c r="G189" s="109">
        <v>0</v>
      </c>
      <c r="H189" s="99">
        <f t="shared" si="165"/>
        <v>0</v>
      </c>
      <c r="I189" s="123"/>
      <c r="J189" s="123"/>
      <c r="K189" s="123">
        <f t="shared" si="166"/>
        <v>0</v>
      </c>
      <c r="L189" s="159">
        <v>0</v>
      </c>
      <c r="M189" s="159">
        <v>0</v>
      </c>
      <c r="N189" s="149">
        <f t="shared" si="167"/>
        <v>0</v>
      </c>
      <c r="O189" s="56">
        <f t="shared" si="168"/>
        <v>0</v>
      </c>
      <c r="P189" s="56">
        <f t="shared" si="168"/>
        <v>0</v>
      </c>
      <c r="Q189" s="57">
        <f t="shared" si="169"/>
        <v>0</v>
      </c>
      <c r="R189" s="66">
        <v>2</v>
      </c>
      <c r="S189" s="76" t="str">
        <f t="shared" si="154"/>
        <v>0</v>
      </c>
      <c r="T189" s="76" t="str">
        <f t="shared" si="155"/>
        <v>0</v>
      </c>
      <c r="U189" s="76">
        <f t="shared" si="156"/>
        <v>0</v>
      </c>
      <c r="V189" s="83">
        <f t="shared" si="157"/>
        <v>0</v>
      </c>
      <c r="W189" s="83">
        <f t="shared" si="158"/>
        <v>0</v>
      </c>
      <c r="X189" s="83">
        <f t="shared" si="159"/>
        <v>0</v>
      </c>
    </row>
    <row r="190" spans="1:24" ht="16.5" customHeight="1">
      <c r="A190" s="8"/>
      <c r="B190" s="26" t="s">
        <v>104</v>
      </c>
      <c r="C190" s="50"/>
      <c r="D190" s="50"/>
      <c r="E190" s="50">
        <f t="shared" si="164"/>
        <v>0</v>
      </c>
      <c r="F190" s="109">
        <v>0</v>
      </c>
      <c r="G190" s="109">
        <v>0</v>
      </c>
      <c r="H190" s="99">
        <f t="shared" si="165"/>
        <v>0</v>
      </c>
      <c r="I190" s="123"/>
      <c r="J190" s="123"/>
      <c r="K190" s="123">
        <f t="shared" si="166"/>
        <v>0</v>
      </c>
      <c r="L190" s="159">
        <v>0</v>
      </c>
      <c r="M190" s="159">
        <v>0</v>
      </c>
      <c r="N190" s="149">
        <f t="shared" si="167"/>
        <v>0</v>
      </c>
      <c r="O190" s="56">
        <f t="shared" si="168"/>
        <v>0</v>
      </c>
      <c r="P190" s="56">
        <f t="shared" si="168"/>
        <v>0</v>
      </c>
      <c r="Q190" s="57">
        <f t="shared" si="169"/>
        <v>0</v>
      </c>
      <c r="R190" s="66">
        <v>2</v>
      </c>
      <c r="S190" s="76" t="str">
        <f t="shared" si="154"/>
        <v>0</v>
      </c>
      <c r="T190" s="76" t="str">
        <f t="shared" si="155"/>
        <v>0</v>
      </c>
      <c r="U190" s="76">
        <f t="shared" si="156"/>
        <v>0</v>
      </c>
      <c r="V190" s="83">
        <f t="shared" si="157"/>
        <v>0</v>
      </c>
      <c r="W190" s="83">
        <f t="shared" si="158"/>
        <v>0</v>
      </c>
      <c r="X190" s="83">
        <f t="shared" si="159"/>
        <v>0</v>
      </c>
    </row>
    <row r="191" spans="1:24" ht="16.5" customHeight="1">
      <c r="A191" s="8"/>
      <c r="B191" s="26" t="s">
        <v>107</v>
      </c>
      <c r="C191" s="50"/>
      <c r="D191" s="50"/>
      <c r="E191" s="50">
        <f t="shared" si="164"/>
        <v>0</v>
      </c>
      <c r="F191" s="109">
        <v>0</v>
      </c>
      <c r="G191" s="109">
        <v>0</v>
      </c>
      <c r="H191" s="99">
        <f t="shared" si="165"/>
        <v>0</v>
      </c>
      <c r="I191" s="123"/>
      <c r="J191" s="123"/>
      <c r="K191" s="123">
        <f t="shared" si="166"/>
        <v>0</v>
      </c>
      <c r="L191" s="159">
        <v>0</v>
      </c>
      <c r="M191" s="159">
        <v>0</v>
      </c>
      <c r="N191" s="149">
        <f t="shared" si="167"/>
        <v>0</v>
      </c>
      <c r="O191" s="56">
        <f t="shared" si="168"/>
        <v>0</v>
      </c>
      <c r="P191" s="56">
        <f t="shared" si="168"/>
        <v>0</v>
      </c>
      <c r="Q191" s="57">
        <f t="shared" si="169"/>
        <v>0</v>
      </c>
      <c r="R191" s="66">
        <v>2</v>
      </c>
      <c r="S191" s="76" t="str">
        <f t="shared" si="154"/>
        <v>0</v>
      </c>
      <c r="T191" s="76" t="str">
        <f t="shared" si="155"/>
        <v>0</v>
      </c>
      <c r="U191" s="76">
        <f t="shared" si="156"/>
        <v>0</v>
      </c>
      <c r="V191" s="83">
        <f t="shared" si="157"/>
        <v>0</v>
      </c>
      <c r="W191" s="83">
        <f t="shared" si="158"/>
        <v>0</v>
      </c>
      <c r="X191" s="83">
        <f t="shared" si="159"/>
        <v>0</v>
      </c>
    </row>
    <row r="192" spans="1:24" s="35" customFormat="1" ht="16.5" customHeight="1">
      <c r="A192" s="9"/>
      <c r="B192" s="18" t="s">
        <v>87</v>
      </c>
      <c r="C192" s="51">
        <f t="shared" ref="C192:X192" si="170">SUM(C186:C191)</f>
        <v>0</v>
      </c>
      <c r="D192" s="51">
        <f t="shared" si="170"/>
        <v>0</v>
      </c>
      <c r="E192" s="51">
        <f t="shared" si="170"/>
        <v>0</v>
      </c>
      <c r="F192" s="110">
        <f t="shared" si="170"/>
        <v>0</v>
      </c>
      <c r="G192" s="110">
        <f t="shared" si="170"/>
        <v>0</v>
      </c>
      <c r="H192" s="100">
        <f t="shared" si="170"/>
        <v>0</v>
      </c>
      <c r="I192" s="124">
        <f t="shared" si="170"/>
        <v>0</v>
      </c>
      <c r="J192" s="124">
        <f t="shared" si="170"/>
        <v>0</v>
      </c>
      <c r="K192" s="124">
        <f t="shared" si="170"/>
        <v>0</v>
      </c>
      <c r="L192" s="160">
        <f t="shared" si="170"/>
        <v>0</v>
      </c>
      <c r="M192" s="160">
        <f t="shared" si="170"/>
        <v>0</v>
      </c>
      <c r="N192" s="150">
        <f t="shared" si="170"/>
        <v>0</v>
      </c>
      <c r="O192" s="58">
        <f t="shared" si="170"/>
        <v>0</v>
      </c>
      <c r="P192" s="58">
        <f t="shared" si="170"/>
        <v>0</v>
      </c>
      <c r="Q192" s="59">
        <f t="shared" si="170"/>
        <v>0</v>
      </c>
      <c r="R192" s="66">
        <f t="shared" si="170"/>
        <v>10</v>
      </c>
      <c r="S192" s="77">
        <f t="shared" si="170"/>
        <v>0</v>
      </c>
      <c r="T192" s="77">
        <f t="shared" si="170"/>
        <v>0</v>
      </c>
      <c r="U192" s="77">
        <f t="shared" si="170"/>
        <v>0</v>
      </c>
      <c r="V192" s="84">
        <f t="shared" si="170"/>
        <v>0</v>
      </c>
      <c r="W192" s="84">
        <f t="shared" si="170"/>
        <v>0</v>
      </c>
      <c r="X192" s="84">
        <f t="shared" si="170"/>
        <v>0</v>
      </c>
    </row>
    <row r="193" spans="1:24" ht="16.5" customHeight="1">
      <c r="A193" s="8"/>
      <c r="B193" s="10" t="s">
        <v>146</v>
      </c>
      <c r="C193" s="52"/>
      <c r="D193" s="52"/>
      <c r="E193" s="52"/>
      <c r="F193" s="114"/>
      <c r="G193" s="114"/>
      <c r="H193" s="101"/>
      <c r="I193" s="126"/>
      <c r="J193" s="126"/>
      <c r="K193" s="126"/>
      <c r="L193" s="164"/>
      <c r="M193" s="164"/>
      <c r="N193" s="151"/>
      <c r="O193" s="60"/>
      <c r="P193" s="60"/>
      <c r="Q193" s="61"/>
      <c r="R193" s="69"/>
      <c r="S193" s="78"/>
      <c r="T193" s="78"/>
      <c r="U193" s="78"/>
      <c r="V193" s="85"/>
      <c r="W193" s="85"/>
      <c r="X193" s="86"/>
    </row>
    <row r="194" spans="1:24" ht="16.5" customHeight="1">
      <c r="A194" s="8"/>
      <c r="B194" s="26" t="s">
        <v>147</v>
      </c>
      <c r="C194" s="52"/>
      <c r="D194" s="52"/>
      <c r="E194" s="52"/>
      <c r="F194" s="114"/>
      <c r="G194" s="114"/>
      <c r="H194" s="101"/>
      <c r="I194" s="126"/>
      <c r="J194" s="126"/>
      <c r="K194" s="126"/>
      <c r="L194" s="164"/>
      <c r="M194" s="164"/>
      <c r="N194" s="151"/>
      <c r="O194" s="60"/>
      <c r="P194" s="60"/>
      <c r="Q194" s="61"/>
      <c r="R194" s="69"/>
      <c r="S194" s="78"/>
      <c r="T194" s="78"/>
      <c r="U194" s="78"/>
      <c r="V194" s="85"/>
      <c r="W194" s="85"/>
      <c r="X194" s="86"/>
    </row>
    <row r="195" spans="1:24" ht="16.5" customHeight="1">
      <c r="A195" s="8"/>
      <c r="B195" s="30" t="s">
        <v>148</v>
      </c>
      <c r="C195" s="50"/>
      <c r="D195" s="50"/>
      <c r="E195" s="50">
        <f t="shared" si="164"/>
        <v>0</v>
      </c>
      <c r="F195" s="109">
        <v>0</v>
      </c>
      <c r="G195" s="109">
        <v>0</v>
      </c>
      <c r="H195" s="99">
        <f t="shared" si="165"/>
        <v>0</v>
      </c>
      <c r="I195" s="123">
        <v>0</v>
      </c>
      <c r="J195" s="123">
        <v>0</v>
      </c>
      <c r="K195" s="123">
        <f t="shared" si="166"/>
        <v>0</v>
      </c>
      <c r="L195" s="159"/>
      <c r="M195" s="159"/>
      <c r="N195" s="149">
        <f t="shared" si="167"/>
        <v>0</v>
      </c>
      <c r="O195" s="56">
        <f t="shared" ref="O195:P200" si="171">C195+F195+I195+L195</f>
        <v>0</v>
      </c>
      <c r="P195" s="56">
        <f t="shared" si="171"/>
        <v>0</v>
      </c>
      <c r="Q195" s="57">
        <f t="shared" si="169"/>
        <v>0</v>
      </c>
      <c r="R195" s="66">
        <v>1</v>
      </c>
      <c r="S195" s="76">
        <f t="shared" si="154"/>
        <v>0</v>
      </c>
      <c r="T195" s="76">
        <f t="shared" si="155"/>
        <v>0</v>
      </c>
      <c r="U195" s="76">
        <f t="shared" si="156"/>
        <v>0</v>
      </c>
      <c r="V195" s="83" t="str">
        <f t="shared" si="157"/>
        <v>0</v>
      </c>
      <c r="W195" s="83" t="str">
        <f t="shared" si="158"/>
        <v>0</v>
      </c>
      <c r="X195" s="83">
        <f t="shared" si="159"/>
        <v>0</v>
      </c>
    </row>
    <row r="196" spans="1:24" ht="16.5" customHeight="1">
      <c r="A196" s="8"/>
      <c r="B196" s="30" t="s">
        <v>149</v>
      </c>
      <c r="C196" s="50"/>
      <c r="D196" s="50"/>
      <c r="E196" s="50">
        <f t="shared" si="164"/>
        <v>0</v>
      </c>
      <c r="F196" s="109">
        <v>0</v>
      </c>
      <c r="G196" s="109">
        <v>0</v>
      </c>
      <c r="H196" s="99">
        <f t="shared" si="165"/>
        <v>0</v>
      </c>
      <c r="I196" s="123">
        <v>0</v>
      </c>
      <c r="J196" s="123">
        <v>0</v>
      </c>
      <c r="K196" s="123">
        <f t="shared" si="166"/>
        <v>0</v>
      </c>
      <c r="L196" s="159"/>
      <c r="M196" s="159"/>
      <c r="N196" s="149">
        <f t="shared" si="167"/>
        <v>0</v>
      </c>
      <c r="O196" s="56">
        <f t="shared" si="171"/>
        <v>0</v>
      </c>
      <c r="P196" s="56">
        <f t="shared" si="171"/>
        <v>0</v>
      </c>
      <c r="Q196" s="57">
        <f t="shared" si="169"/>
        <v>0</v>
      </c>
      <c r="R196" s="66">
        <v>1</v>
      </c>
      <c r="S196" s="76">
        <f t="shared" si="154"/>
        <v>0</v>
      </c>
      <c r="T196" s="76">
        <f t="shared" si="155"/>
        <v>0</v>
      </c>
      <c r="U196" s="76">
        <f t="shared" si="156"/>
        <v>0</v>
      </c>
      <c r="V196" s="83" t="str">
        <f t="shared" si="157"/>
        <v>0</v>
      </c>
      <c r="W196" s="83" t="str">
        <f t="shared" si="158"/>
        <v>0</v>
      </c>
      <c r="X196" s="83">
        <f t="shared" si="159"/>
        <v>0</v>
      </c>
    </row>
    <row r="197" spans="1:24" ht="16.5" customHeight="1">
      <c r="A197" s="8"/>
      <c r="B197" s="30" t="s">
        <v>150</v>
      </c>
      <c r="C197" s="50"/>
      <c r="D197" s="50"/>
      <c r="E197" s="50">
        <f t="shared" si="164"/>
        <v>0</v>
      </c>
      <c r="F197" s="109">
        <v>0</v>
      </c>
      <c r="G197" s="109">
        <v>0</v>
      </c>
      <c r="H197" s="99">
        <f t="shared" si="165"/>
        <v>0</v>
      </c>
      <c r="I197" s="123">
        <v>0</v>
      </c>
      <c r="J197" s="123">
        <v>0</v>
      </c>
      <c r="K197" s="123">
        <f t="shared" si="166"/>
        <v>0</v>
      </c>
      <c r="L197" s="159"/>
      <c r="M197" s="159"/>
      <c r="N197" s="149">
        <f t="shared" si="167"/>
        <v>0</v>
      </c>
      <c r="O197" s="56">
        <f t="shared" si="171"/>
        <v>0</v>
      </c>
      <c r="P197" s="56">
        <f t="shared" si="171"/>
        <v>0</v>
      </c>
      <c r="Q197" s="57">
        <f t="shared" si="169"/>
        <v>0</v>
      </c>
      <c r="R197" s="66">
        <v>2</v>
      </c>
      <c r="S197" s="76" t="str">
        <f t="shared" si="154"/>
        <v>0</v>
      </c>
      <c r="T197" s="76" t="str">
        <f t="shared" si="155"/>
        <v>0</v>
      </c>
      <c r="U197" s="76">
        <f t="shared" si="156"/>
        <v>0</v>
      </c>
      <c r="V197" s="83">
        <f t="shared" si="157"/>
        <v>0</v>
      </c>
      <c r="W197" s="83">
        <f t="shared" si="158"/>
        <v>0</v>
      </c>
      <c r="X197" s="83">
        <f t="shared" si="159"/>
        <v>0</v>
      </c>
    </row>
    <row r="198" spans="1:24" ht="16.5" customHeight="1">
      <c r="A198" s="8"/>
      <c r="B198" s="30" t="s">
        <v>151</v>
      </c>
      <c r="C198" s="50"/>
      <c r="D198" s="50"/>
      <c r="E198" s="50">
        <f t="shared" si="164"/>
        <v>0</v>
      </c>
      <c r="F198" s="109">
        <v>0</v>
      </c>
      <c r="G198" s="109">
        <v>0</v>
      </c>
      <c r="H198" s="99">
        <f t="shared" si="165"/>
        <v>0</v>
      </c>
      <c r="I198" s="123">
        <v>0</v>
      </c>
      <c r="J198" s="123">
        <v>0</v>
      </c>
      <c r="K198" s="123">
        <f t="shared" si="166"/>
        <v>0</v>
      </c>
      <c r="L198" s="159"/>
      <c r="M198" s="159"/>
      <c r="N198" s="149">
        <f t="shared" si="167"/>
        <v>0</v>
      </c>
      <c r="O198" s="56">
        <f t="shared" si="171"/>
        <v>0</v>
      </c>
      <c r="P198" s="56">
        <f t="shared" si="171"/>
        <v>0</v>
      </c>
      <c r="Q198" s="57">
        <f t="shared" si="169"/>
        <v>0</v>
      </c>
      <c r="R198" s="66">
        <v>2</v>
      </c>
      <c r="S198" s="76" t="str">
        <f t="shared" si="154"/>
        <v>0</v>
      </c>
      <c r="T198" s="76" t="str">
        <f t="shared" si="155"/>
        <v>0</v>
      </c>
      <c r="U198" s="76">
        <f t="shared" si="156"/>
        <v>0</v>
      </c>
      <c r="V198" s="83">
        <f t="shared" si="157"/>
        <v>0</v>
      </c>
      <c r="W198" s="83">
        <f t="shared" si="158"/>
        <v>0</v>
      </c>
      <c r="X198" s="83">
        <f t="shared" si="159"/>
        <v>0</v>
      </c>
    </row>
    <row r="199" spans="1:24" ht="16.5" customHeight="1">
      <c r="A199" s="8"/>
      <c r="B199" s="30" t="s">
        <v>177</v>
      </c>
      <c r="C199" s="50"/>
      <c r="D199" s="50"/>
      <c r="E199" s="50">
        <f t="shared" si="164"/>
        <v>0</v>
      </c>
      <c r="F199" s="109">
        <v>0</v>
      </c>
      <c r="G199" s="109">
        <v>0</v>
      </c>
      <c r="H199" s="99">
        <f t="shared" si="165"/>
        <v>0</v>
      </c>
      <c r="I199" s="123">
        <v>0</v>
      </c>
      <c r="J199" s="123">
        <v>0</v>
      </c>
      <c r="K199" s="123">
        <f t="shared" si="166"/>
        <v>0</v>
      </c>
      <c r="L199" s="159"/>
      <c r="M199" s="159"/>
      <c r="N199" s="149">
        <f t="shared" si="167"/>
        <v>0</v>
      </c>
      <c r="O199" s="56">
        <f t="shared" si="171"/>
        <v>0</v>
      </c>
      <c r="P199" s="56">
        <f t="shared" si="171"/>
        <v>0</v>
      </c>
      <c r="Q199" s="57">
        <f t="shared" si="169"/>
        <v>0</v>
      </c>
      <c r="R199" s="66">
        <v>2</v>
      </c>
      <c r="S199" s="76" t="str">
        <f t="shared" si="154"/>
        <v>0</v>
      </c>
      <c r="T199" s="76" t="str">
        <f t="shared" si="155"/>
        <v>0</v>
      </c>
      <c r="U199" s="76">
        <f t="shared" si="156"/>
        <v>0</v>
      </c>
      <c r="V199" s="83">
        <f t="shared" si="157"/>
        <v>0</v>
      </c>
      <c r="W199" s="83">
        <f t="shared" si="158"/>
        <v>0</v>
      </c>
      <c r="X199" s="83">
        <f t="shared" si="159"/>
        <v>0</v>
      </c>
    </row>
    <row r="200" spans="1:24" ht="16.5" customHeight="1">
      <c r="A200" s="8"/>
      <c r="B200" s="30" t="s">
        <v>178</v>
      </c>
      <c r="C200" s="50"/>
      <c r="D200" s="50"/>
      <c r="E200" s="50">
        <f t="shared" si="164"/>
        <v>0</v>
      </c>
      <c r="F200" s="109">
        <v>0</v>
      </c>
      <c r="G200" s="109">
        <v>0</v>
      </c>
      <c r="H200" s="99">
        <f t="shared" si="165"/>
        <v>0</v>
      </c>
      <c r="I200" s="123">
        <v>0</v>
      </c>
      <c r="J200" s="123">
        <v>0</v>
      </c>
      <c r="K200" s="123">
        <f t="shared" si="166"/>
        <v>0</v>
      </c>
      <c r="L200" s="159"/>
      <c r="M200" s="159"/>
      <c r="N200" s="149">
        <f t="shared" si="167"/>
        <v>0</v>
      </c>
      <c r="O200" s="56">
        <f t="shared" si="171"/>
        <v>0</v>
      </c>
      <c r="P200" s="56">
        <f t="shared" si="171"/>
        <v>0</v>
      </c>
      <c r="Q200" s="57">
        <f t="shared" si="169"/>
        <v>0</v>
      </c>
      <c r="R200" s="66">
        <v>2</v>
      </c>
      <c r="S200" s="76" t="str">
        <f t="shared" si="154"/>
        <v>0</v>
      </c>
      <c r="T200" s="76" t="str">
        <f t="shared" si="155"/>
        <v>0</v>
      </c>
      <c r="U200" s="76">
        <f t="shared" si="156"/>
        <v>0</v>
      </c>
      <c r="V200" s="83">
        <f t="shared" si="157"/>
        <v>0</v>
      </c>
      <c r="W200" s="83">
        <f t="shared" si="158"/>
        <v>0</v>
      </c>
      <c r="X200" s="83">
        <f t="shared" si="159"/>
        <v>0</v>
      </c>
    </row>
    <row r="201" spans="1:24" s="35" customFormat="1" ht="16.5" customHeight="1">
      <c r="A201" s="9"/>
      <c r="B201" s="18" t="s">
        <v>87</v>
      </c>
      <c r="C201" s="51">
        <f t="shared" ref="C201:X201" si="172">SUM(C195:C200)</f>
        <v>0</v>
      </c>
      <c r="D201" s="51">
        <f t="shared" si="172"/>
        <v>0</v>
      </c>
      <c r="E201" s="51">
        <f t="shared" si="172"/>
        <v>0</v>
      </c>
      <c r="F201" s="110">
        <f t="shared" si="172"/>
        <v>0</v>
      </c>
      <c r="G201" s="110">
        <f t="shared" si="172"/>
        <v>0</v>
      </c>
      <c r="H201" s="100">
        <f t="shared" si="172"/>
        <v>0</v>
      </c>
      <c r="I201" s="124">
        <f t="shared" si="172"/>
        <v>0</v>
      </c>
      <c r="J201" s="124">
        <f t="shared" si="172"/>
        <v>0</v>
      </c>
      <c r="K201" s="124">
        <f t="shared" si="172"/>
        <v>0</v>
      </c>
      <c r="L201" s="160">
        <f t="shared" si="172"/>
        <v>0</v>
      </c>
      <c r="M201" s="160">
        <f t="shared" si="172"/>
        <v>0</v>
      </c>
      <c r="N201" s="150">
        <f t="shared" si="172"/>
        <v>0</v>
      </c>
      <c r="O201" s="58">
        <f t="shared" si="172"/>
        <v>0</v>
      </c>
      <c r="P201" s="58">
        <f t="shared" si="172"/>
        <v>0</v>
      </c>
      <c r="Q201" s="59">
        <f t="shared" si="172"/>
        <v>0</v>
      </c>
      <c r="R201" s="66">
        <f t="shared" si="172"/>
        <v>10</v>
      </c>
      <c r="S201" s="77">
        <f t="shared" si="172"/>
        <v>0</v>
      </c>
      <c r="T201" s="77">
        <f t="shared" si="172"/>
        <v>0</v>
      </c>
      <c r="U201" s="77">
        <f t="shared" si="172"/>
        <v>0</v>
      </c>
      <c r="V201" s="84">
        <f t="shared" si="172"/>
        <v>0</v>
      </c>
      <c r="W201" s="84">
        <f t="shared" si="172"/>
        <v>0</v>
      </c>
      <c r="X201" s="84">
        <f t="shared" si="172"/>
        <v>0</v>
      </c>
    </row>
    <row r="202" spans="1:24" s="35" customFormat="1" ht="16.5" customHeight="1">
      <c r="A202" s="9"/>
      <c r="B202" s="18" t="s">
        <v>131</v>
      </c>
      <c r="C202" s="51">
        <f t="shared" ref="C202:X202" si="173">C184+C192+C201</f>
        <v>0</v>
      </c>
      <c r="D202" s="51">
        <f t="shared" si="173"/>
        <v>0</v>
      </c>
      <c r="E202" s="51">
        <f t="shared" si="173"/>
        <v>0</v>
      </c>
      <c r="F202" s="110">
        <f t="shared" si="173"/>
        <v>0</v>
      </c>
      <c r="G202" s="110">
        <f t="shared" si="173"/>
        <v>0</v>
      </c>
      <c r="H202" s="100">
        <f t="shared" si="173"/>
        <v>0</v>
      </c>
      <c r="I202" s="124">
        <f t="shared" si="173"/>
        <v>0</v>
      </c>
      <c r="J202" s="124">
        <f t="shared" si="173"/>
        <v>0</v>
      </c>
      <c r="K202" s="124">
        <f t="shared" si="173"/>
        <v>0</v>
      </c>
      <c r="L202" s="160">
        <f t="shared" si="173"/>
        <v>0</v>
      </c>
      <c r="M202" s="160">
        <f t="shared" si="173"/>
        <v>0</v>
      </c>
      <c r="N202" s="150">
        <f t="shared" si="173"/>
        <v>0</v>
      </c>
      <c r="O202" s="58">
        <f t="shared" si="173"/>
        <v>0</v>
      </c>
      <c r="P202" s="58">
        <f t="shared" si="173"/>
        <v>0</v>
      </c>
      <c r="Q202" s="59">
        <f t="shared" si="173"/>
        <v>0</v>
      </c>
      <c r="R202" s="66">
        <f t="shared" si="173"/>
        <v>29</v>
      </c>
      <c r="S202" s="77">
        <f t="shared" si="173"/>
        <v>0</v>
      </c>
      <c r="T202" s="77">
        <f t="shared" si="173"/>
        <v>0</v>
      </c>
      <c r="U202" s="77">
        <f t="shared" si="173"/>
        <v>0</v>
      </c>
      <c r="V202" s="84">
        <f t="shared" si="173"/>
        <v>0</v>
      </c>
      <c r="W202" s="84">
        <f t="shared" si="173"/>
        <v>0</v>
      </c>
      <c r="X202" s="84">
        <f t="shared" si="173"/>
        <v>0</v>
      </c>
    </row>
    <row r="203" spans="1:24" s="35" customFormat="1" ht="16.5" customHeight="1">
      <c r="A203" s="9"/>
      <c r="B203" s="18" t="s">
        <v>60</v>
      </c>
      <c r="C203" s="51">
        <f t="shared" ref="C203:X203" si="174">C172+C202</f>
        <v>0</v>
      </c>
      <c r="D203" s="51">
        <f t="shared" si="174"/>
        <v>0</v>
      </c>
      <c r="E203" s="51">
        <f t="shared" si="174"/>
        <v>0</v>
      </c>
      <c r="F203" s="110">
        <f t="shared" si="174"/>
        <v>0</v>
      </c>
      <c r="G203" s="110">
        <f t="shared" si="174"/>
        <v>0</v>
      </c>
      <c r="H203" s="100">
        <f t="shared" si="174"/>
        <v>0</v>
      </c>
      <c r="I203" s="124">
        <f t="shared" si="174"/>
        <v>0</v>
      </c>
      <c r="J203" s="124">
        <f t="shared" si="174"/>
        <v>0</v>
      </c>
      <c r="K203" s="124">
        <f t="shared" si="174"/>
        <v>0</v>
      </c>
      <c r="L203" s="160">
        <f t="shared" si="174"/>
        <v>0</v>
      </c>
      <c r="M203" s="160">
        <f t="shared" si="174"/>
        <v>0</v>
      </c>
      <c r="N203" s="150">
        <f t="shared" si="174"/>
        <v>0</v>
      </c>
      <c r="O203" s="58">
        <f t="shared" si="174"/>
        <v>0</v>
      </c>
      <c r="P203" s="58">
        <f t="shared" si="174"/>
        <v>0</v>
      </c>
      <c r="Q203" s="59">
        <f t="shared" si="174"/>
        <v>0</v>
      </c>
      <c r="R203" s="66">
        <f t="shared" si="174"/>
        <v>62</v>
      </c>
      <c r="S203" s="77">
        <f t="shared" si="174"/>
        <v>0</v>
      </c>
      <c r="T203" s="77">
        <f t="shared" si="174"/>
        <v>0</v>
      </c>
      <c r="U203" s="77">
        <f t="shared" si="174"/>
        <v>0</v>
      </c>
      <c r="V203" s="84">
        <f t="shared" si="174"/>
        <v>0</v>
      </c>
      <c r="W203" s="84">
        <f t="shared" si="174"/>
        <v>0</v>
      </c>
      <c r="X203" s="84">
        <f t="shared" si="174"/>
        <v>0</v>
      </c>
    </row>
    <row r="204" spans="1:24" ht="16.5" customHeight="1">
      <c r="A204" s="9" t="s">
        <v>71</v>
      </c>
      <c r="B204" s="12"/>
      <c r="C204" s="52"/>
      <c r="D204" s="52"/>
      <c r="E204" s="52"/>
      <c r="F204" s="101"/>
      <c r="G204" s="101"/>
      <c r="H204" s="101"/>
      <c r="I204" s="126"/>
      <c r="J204" s="126"/>
      <c r="K204" s="126"/>
      <c r="L204" s="151"/>
      <c r="M204" s="151"/>
      <c r="N204" s="151"/>
      <c r="O204" s="60"/>
      <c r="P204" s="60"/>
      <c r="Q204" s="61"/>
      <c r="R204" s="69"/>
      <c r="S204" s="78"/>
      <c r="T204" s="78"/>
      <c r="U204" s="78"/>
      <c r="V204" s="85"/>
      <c r="W204" s="85"/>
      <c r="X204" s="86"/>
    </row>
    <row r="205" spans="1:24" ht="16.5" customHeight="1">
      <c r="A205" s="9"/>
      <c r="B205" s="14" t="s">
        <v>88</v>
      </c>
      <c r="C205" s="52"/>
      <c r="D205" s="52"/>
      <c r="E205" s="52"/>
      <c r="F205" s="101"/>
      <c r="G205" s="101"/>
      <c r="H205" s="101"/>
      <c r="I205" s="126"/>
      <c r="J205" s="126"/>
      <c r="K205" s="126"/>
      <c r="L205" s="151"/>
      <c r="M205" s="151"/>
      <c r="N205" s="151"/>
      <c r="O205" s="60"/>
      <c r="P205" s="60"/>
      <c r="Q205" s="61"/>
      <c r="R205" s="69"/>
      <c r="S205" s="78"/>
      <c r="T205" s="78"/>
      <c r="U205" s="78"/>
      <c r="V205" s="85"/>
      <c r="W205" s="85"/>
      <c r="X205" s="86"/>
    </row>
    <row r="206" spans="1:24" ht="16.5" customHeight="1">
      <c r="A206" s="8"/>
      <c r="B206" s="12" t="s">
        <v>94</v>
      </c>
      <c r="C206" s="52"/>
      <c r="D206" s="52"/>
      <c r="E206" s="52"/>
      <c r="F206" s="102"/>
      <c r="G206" s="102"/>
      <c r="H206" s="101"/>
      <c r="I206" s="127"/>
      <c r="J206" s="127"/>
      <c r="K206" s="126"/>
      <c r="L206" s="152"/>
      <c r="M206" s="152"/>
      <c r="N206" s="151"/>
      <c r="O206" s="60"/>
      <c r="P206" s="60"/>
      <c r="Q206" s="61"/>
      <c r="R206" s="68"/>
      <c r="S206" s="78"/>
      <c r="T206" s="78"/>
      <c r="U206" s="78"/>
      <c r="V206" s="85"/>
      <c r="W206" s="85"/>
      <c r="X206" s="86"/>
    </row>
    <row r="207" spans="1:24" ht="16.5" customHeight="1">
      <c r="A207" s="8"/>
      <c r="B207" s="26" t="s">
        <v>30</v>
      </c>
      <c r="C207" s="50"/>
      <c r="D207" s="50"/>
      <c r="E207" s="50">
        <f t="shared" si="164"/>
        <v>0</v>
      </c>
      <c r="F207" s="104">
        <v>0</v>
      </c>
      <c r="G207" s="104">
        <v>0</v>
      </c>
      <c r="H207" s="99">
        <f t="shared" si="165"/>
        <v>0</v>
      </c>
      <c r="I207" s="136">
        <v>0</v>
      </c>
      <c r="J207" s="136">
        <v>0</v>
      </c>
      <c r="K207" s="123">
        <f t="shared" si="166"/>
        <v>0</v>
      </c>
      <c r="L207" s="154">
        <v>0</v>
      </c>
      <c r="M207" s="154">
        <v>0</v>
      </c>
      <c r="N207" s="149">
        <f t="shared" si="167"/>
        <v>0</v>
      </c>
      <c r="O207" s="56">
        <f t="shared" ref="O207:P211" si="175">C207+F207+I207+L207</f>
        <v>0</v>
      </c>
      <c r="P207" s="56">
        <f t="shared" si="175"/>
        <v>0</v>
      </c>
      <c r="Q207" s="57">
        <f t="shared" si="169"/>
        <v>0</v>
      </c>
      <c r="R207" s="66">
        <v>2</v>
      </c>
      <c r="S207" s="76" t="str">
        <f t="shared" si="154"/>
        <v>0</v>
      </c>
      <c r="T207" s="76" t="str">
        <f t="shared" si="155"/>
        <v>0</v>
      </c>
      <c r="U207" s="76">
        <f t="shared" si="156"/>
        <v>0</v>
      </c>
      <c r="V207" s="83">
        <f t="shared" si="157"/>
        <v>0</v>
      </c>
      <c r="W207" s="83">
        <f t="shared" si="158"/>
        <v>0</v>
      </c>
      <c r="X207" s="83">
        <f t="shared" si="159"/>
        <v>0</v>
      </c>
    </row>
    <row r="208" spans="1:24" ht="16.5" customHeight="1">
      <c r="A208" s="8"/>
      <c r="B208" s="16" t="s">
        <v>110</v>
      </c>
      <c r="C208" s="50"/>
      <c r="D208" s="50"/>
      <c r="E208" s="50">
        <f t="shared" si="164"/>
        <v>0</v>
      </c>
      <c r="F208" s="104">
        <v>0</v>
      </c>
      <c r="G208" s="104">
        <v>0</v>
      </c>
      <c r="H208" s="99">
        <f t="shared" si="165"/>
        <v>0</v>
      </c>
      <c r="I208" s="136">
        <v>0</v>
      </c>
      <c r="J208" s="136">
        <v>0</v>
      </c>
      <c r="K208" s="123">
        <f t="shared" si="166"/>
        <v>0</v>
      </c>
      <c r="L208" s="154">
        <v>0</v>
      </c>
      <c r="M208" s="154">
        <v>0</v>
      </c>
      <c r="N208" s="149">
        <f t="shared" si="167"/>
        <v>0</v>
      </c>
      <c r="O208" s="56">
        <f t="shared" si="175"/>
        <v>0</v>
      </c>
      <c r="P208" s="56">
        <f t="shared" si="175"/>
        <v>0</v>
      </c>
      <c r="Q208" s="57">
        <f t="shared" si="169"/>
        <v>0</v>
      </c>
      <c r="R208" s="66">
        <v>2</v>
      </c>
      <c r="S208" s="76" t="str">
        <f t="shared" si="154"/>
        <v>0</v>
      </c>
      <c r="T208" s="76" t="str">
        <f t="shared" si="155"/>
        <v>0</v>
      </c>
      <c r="U208" s="76">
        <f t="shared" si="156"/>
        <v>0</v>
      </c>
      <c r="V208" s="83">
        <f t="shared" si="157"/>
        <v>0</v>
      </c>
      <c r="W208" s="83">
        <f t="shared" si="158"/>
        <v>0</v>
      </c>
      <c r="X208" s="83">
        <f t="shared" si="159"/>
        <v>0</v>
      </c>
    </row>
    <row r="209" spans="1:24" ht="16.5" customHeight="1">
      <c r="A209" s="8"/>
      <c r="B209" s="16" t="s">
        <v>31</v>
      </c>
      <c r="C209" s="50"/>
      <c r="D209" s="50"/>
      <c r="E209" s="50">
        <f t="shared" si="164"/>
        <v>0</v>
      </c>
      <c r="F209" s="104">
        <v>0</v>
      </c>
      <c r="G209" s="104">
        <v>0</v>
      </c>
      <c r="H209" s="99">
        <f t="shared" si="165"/>
        <v>0</v>
      </c>
      <c r="I209" s="136">
        <v>0</v>
      </c>
      <c r="J209" s="136">
        <v>0</v>
      </c>
      <c r="K209" s="123">
        <f t="shared" si="166"/>
        <v>0</v>
      </c>
      <c r="L209" s="154">
        <v>0</v>
      </c>
      <c r="M209" s="154">
        <v>0</v>
      </c>
      <c r="N209" s="149">
        <f t="shared" si="167"/>
        <v>0</v>
      </c>
      <c r="O209" s="56">
        <f t="shared" si="175"/>
        <v>0</v>
      </c>
      <c r="P209" s="56">
        <f t="shared" si="175"/>
        <v>0</v>
      </c>
      <c r="Q209" s="57">
        <f t="shared" si="169"/>
        <v>0</v>
      </c>
      <c r="R209" s="66">
        <v>2</v>
      </c>
      <c r="S209" s="76" t="str">
        <f t="shared" si="154"/>
        <v>0</v>
      </c>
      <c r="T209" s="76" t="str">
        <f t="shared" si="155"/>
        <v>0</v>
      </c>
      <c r="U209" s="76">
        <f t="shared" si="156"/>
        <v>0</v>
      </c>
      <c r="V209" s="83">
        <f t="shared" si="157"/>
        <v>0</v>
      </c>
      <c r="W209" s="83">
        <f t="shared" si="158"/>
        <v>0</v>
      </c>
      <c r="X209" s="83">
        <f t="shared" si="159"/>
        <v>0</v>
      </c>
    </row>
    <row r="210" spans="1:24" ht="16.5" customHeight="1">
      <c r="A210" s="8"/>
      <c r="B210" s="16" t="s">
        <v>32</v>
      </c>
      <c r="C210" s="50"/>
      <c r="D210" s="50"/>
      <c r="E210" s="50">
        <f t="shared" si="164"/>
        <v>0</v>
      </c>
      <c r="F210" s="104">
        <v>0</v>
      </c>
      <c r="G210" s="104">
        <v>0</v>
      </c>
      <c r="H210" s="99">
        <f t="shared" si="165"/>
        <v>0</v>
      </c>
      <c r="I210" s="136">
        <v>0</v>
      </c>
      <c r="J210" s="136">
        <v>0</v>
      </c>
      <c r="K210" s="123">
        <f t="shared" si="166"/>
        <v>0</v>
      </c>
      <c r="L210" s="154">
        <v>0</v>
      </c>
      <c r="M210" s="154">
        <v>0</v>
      </c>
      <c r="N210" s="149">
        <f t="shared" si="167"/>
        <v>0</v>
      </c>
      <c r="O210" s="56">
        <f t="shared" si="175"/>
        <v>0</v>
      </c>
      <c r="P210" s="56">
        <f t="shared" si="175"/>
        <v>0</v>
      </c>
      <c r="Q210" s="57">
        <f t="shared" si="169"/>
        <v>0</v>
      </c>
      <c r="R210" s="66">
        <v>2</v>
      </c>
      <c r="S210" s="76" t="str">
        <f t="shared" si="154"/>
        <v>0</v>
      </c>
      <c r="T210" s="76" t="str">
        <f t="shared" si="155"/>
        <v>0</v>
      </c>
      <c r="U210" s="76">
        <f t="shared" si="156"/>
        <v>0</v>
      </c>
      <c r="V210" s="83">
        <f t="shared" si="157"/>
        <v>0</v>
      </c>
      <c r="W210" s="83">
        <f t="shared" si="158"/>
        <v>0</v>
      </c>
      <c r="X210" s="83">
        <f t="shared" si="159"/>
        <v>0</v>
      </c>
    </row>
    <row r="211" spans="1:24" ht="16.5" customHeight="1">
      <c r="A211" s="8"/>
      <c r="B211" s="16" t="s">
        <v>33</v>
      </c>
      <c r="C211" s="50"/>
      <c r="D211" s="50"/>
      <c r="E211" s="50">
        <f t="shared" si="164"/>
        <v>0</v>
      </c>
      <c r="F211" s="104">
        <v>0</v>
      </c>
      <c r="G211" s="104">
        <v>0</v>
      </c>
      <c r="H211" s="99">
        <f t="shared" si="165"/>
        <v>0</v>
      </c>
      <c r="I211" s="136">
        <v>0</v>
      </c>
      <c r="J211" s="136">
        <v>0</v>
      </c>
      <c r="K211" s="123">
        <f t="shared" si="166"/>
        <v>0</v>
      </c>
      <c r="L211" s="154">
        <v>0</v>
      </c>
      <c r="M211" s="154">
        <v>0</v>
      </c>
      <c r="N211" s="149">
        <f t="shared" si="167"/>
        <v>0</v>
      </c>
      <c r="O211" s="56">
        <f t="shared" si="175"/>
        <v>0</v>
      </c>
      <c r="P211" s="56">
        <f t="shared" si="175"/>
        <v>0</v>
      </c>
      <c r="Q211" s="57">
        <f t="shared" si="169"/>
        <v>0</v>
      </c>
      <c r="R211" s="66">
        <v>2</v>
      </c>
      <c r="S211" s="76" t="str">
        <f t="shared" si="154"/>
        <v>0</v>
      </c>
      <c r="T211" s="76" t="str">
        <f t="shared" si="155"/>
        <v>0</v>
      </c>
      <c r="U211" s="76">
        <f t="shared" si="156"/>
        <v>0</v>
      </c>
      <c r="V211" s="83">
        <f t="shared" si="157"/>
        <v>0</v>
      </c>
      <c r="W211" s="83">
        <f t="shared" si="158"/>
        <v>0</v>
      </c>
      <c r="X211" s="83">
        <f t="shared" si="159"/>
        <v>0</v>
      </c>
    </row>
    <row r="212" spans="1:24" s="35" customFormat="1" ht="16.5" customHeight="1">
      <c r="A212" s="9"/>
      <c r="B212" s="22" t="s">
        <v>5</v>
      </c>
      <c r="C212" s="51">
        <f t="shared" ref="C212:X212" si="176">SUM(C207:C211)</f>
        <v>0</v>
      </c>
      <c r="D212" s="51">
        <f t="shared" si="176"/>
        <v>0</v>
      </c>
      <c r="E212" s="51">
        <f t="shared" si="176"/>
        <v>0</v>
      </c>
      <c r="F212" s="105">
        <f t="shared" si="176"/>
        <v>0</v>
      </c>
      <c r="G212" s="105">
        <f t="shared" si="176"/>
        <v>0</v>
      </c>
      <c r="H212" s="100">
        <f t="shared" si="176"/>
        <v>0</v>
      </c>
      <c r="I212" s="129">
        <f t="shared" si="176"/>
        <v>0</v>
      </c>
      <c r="J212" s="129">
        <f t="shared" si="176"/>
        <v>0</v>
      </c>
      <c r="K212" s="124">
        <f t="shared" si="176"/>
        <v>0</v>
      </c>
      <c r="L212" s="155">
        <f t="shared" si="176"/>
        <v>0</v>
      </c>
      <c r="M212" s="155">
        <f t="shared" si="176"/>
        <v>0</v>
      </c>
      <c r="N212" s="150">
        <f t="shared" si="176"/>
        <v>0</v>
      </c>
      <c r="O212" s="58">
        <f t="shared" si="176"/>
        <v>0</v>
      </c>
      <c r="P212" s="58">
        <f t="shared" si="176"/>
        <v>0</v>
      </c>
      <c r="Q212" s="59">
        <f t="shared" si="176"/>
        <v>0</v>
      </c>
      <c r="R212" s="66">
        <f t="shared" si="176"/>
        <v>10</v>
      </c>
      <c r="S212" s="77">
        <f t="shared" si="176"/>
        <v>0</v>
      </c>
      <c r="T212" s="77">
        <f t="shared" si="176"/>
        <v>0</v>
      </c>
      <c r="U212" s="77">
        <f t="shared" si="176"/>
        <v>0</v>
      </c>
      <c r="V212" s="84">
        <f t="shared" si="176"/>
        <v>0</v>
      </c>
      <c r="W212" s="84">
        <f t="shared" si="176"/>
        <v>0</v>
      </c>
      <c r="X212" s="84">
        <f t="shared" si="176"/>
        <v>0</v>
      </c>
    </row>
    <row r="213" spans="1:24" ht="16.5" customHeight="1">
      <c r="A213" s="5"/>
      <c r="B213" s="10" t="s">
        <v>95</v>
      </c>
      <c r="C213" s="52"/>
      <c r="D213" s="52"/>
      <c r="E213" s="52"/>
      <c r="F213" s="106"/>
      <c r="G213" s="106"/>
      <c r="H213" s="101"/>
      <c r="I213" s="130"/>
      <c r="J213" s="130"/>
      <c r="K213" s="126"/>
      <c r="L213" s="156"/>
      <c r="M213" s="156"/>
      <c r="N213" s="151"/>
      <c r="O213" s="60"/>
      <c r="P213" s="60"/>
      <c r="Q213" s="61"/>
      <c r="R213" s="70"/>
      <c r="S213" s="78"/>
      <c r="T213" s="78"/>
      <c r="U213" s="78"/>
      <c r="V213" s="85"/>
      <c r="W213" s="85"/>
      <c r="X213" s="86"/>
    </row>
    <row r="214" spans="1:24" ht="16.5" customHeight="1">
      <c r="A214" s="7"/>
      <c r="B214" s="26" t="s">
        <v>30</v>
      </c>
      <c r="C214" s="50"/>
      <c r="D214" s="50"/>
      <c r="E214" s="50">
        <f t="shared" si="164"/>
        <v>0</v>
      </c>
      <c r="F214" s="104">
        <v>0</v>
      </c>
      <c r="G214" s="104">
        <v>0</v>
      </c>
      <c r="H214" s="99">
        <f t="shared" si="165"/>
        <v>0</v>
      </c>
      <c r="I214" s="136">
        <v>0</v>
      </c>
      <c r="J214" s="136">
        <v>0</v>
      </c>
      <c r="K214" s="123">
        <f t="shared" si="166"/>
        <v>0</v>
      </c>
      <c r="L214" s="154">
        <v>0</v>
      </c>
      <c r="M214" s="154">
        <v>0</v>
      </c>
      <c r="N214" s="149">
        <f t="shared" si="167"/>
        <v>0</v>
      </c>
      <c r="O214" s="56">
        <f t="shared" ref="O214:P216" si="177">C214+F214+I214+L214</f>
        <v>0</v>
      </c>
      <c r="P214" s="56">
        <f t="shared" si="177"/>
        <v>0</v>
      </c>
      <c r="Q214" s="57">
        <f t="shared" si="169"/>
        <v>0</v>
      </c>
      <c r="R214" s="66">
        <v>2</v>
      </c>
      <c r="S214" s="76" t="str">
        <f t="shared" si="154"/>
        <v>0</v>
      </c>
      <c r="T214" s="76" t="str">
        <f t="shared" si="155"/>
        <v>0</v>
      </c>
      <c r="U214" s="76">
        <f t="shared" si="156"/>
        <v>0</v>
      </c>
      <c r="V214" s="83">
        <f t="shared" si="157"/>
        <v>0</v>
      </c>
      <c r="W214" s="83">
        <f t="shared" si="158"/>
        <v>0</v>
      </c>
      <c r="X214" s="83">
        <f t="shared" si="159"/>
        <v>0</v>
      </c>
    </row>
    <row r="215" spans="1:24" ht="16.5" customHeight="1">
      <c r="A215" s="8"/>
      <c r="B215" s="16" t="s">
        <v>31</v>
      </c>
      <c r="C215" s="50"/>
      <c r="D215" s="50"/>
      <c r="E215" s="50">
        <f t="shared" si="164"/>
        <v>0</v>
      </c>
      <c r="F215" s="104">
        <v>0</v>
      </c>
      <c r="G215" s="104">
        <v>0</v>
      </c>
      <c r="H215" s="99">
        <f t="shared" si="165"/>
        <v>0</v>
      </c>
      <c r="I215" s="136">
        <v>0</v>
      </c>
      <c r="J215" s="136">
        <v>0</v>
      </c>
      <c r="K215" s="123">
        <f t="shared" si="166"/>
        <v>0</v>
      </c>
      <c r="L215" s="154">
        <v>0</v>
      </c>
      <c r="M215" s="154">
        <v>0</v>
      </c>
      <c r="N215" s="149">
        <f t="shared" si="167"/>
        <v>0</v>
      </c>
      <c r="O215" s="56">
        <f t="shared" si="177"/>
        <v>0</v>
      </c>
      <c r="P215" s="56">
        <f t="shared" si="177"/>
        <v>0</v>
      </c>
      <c r="Q215" s="57">
        <f t="shared" si="169"/>
        <v>0</v>
      </c>
      <c r="R215" s="66">
        <v>2</v>
      </c>
      <c r="S215" s="76" t="str">
        <f t="shared" si="154"/>
        <v>0</v>
      </c>
      <c r="T215" s="76" t="str">
        <f t="shared" si="155"/>
        <v>0</v>
      </c>
      <c r="U215" s="76">
        <f t="shared" si="156"/>
        <v>0</v>
      </c>
      <c r="V215" s="83">
        <f t="shared" si="157"/>
        <v>0</v>
      </c>
      <c r="W215" s="83">
        <f t="shared" si="158"/>
        <v>0</v>
      </c>
      <c r="X215" s="83">
        <f t="shared" si="159"/>
        <v>0</v>
      </c>
    </row>
    <row r="216" spans="1:24" ht="16.5" customHeight="1">
      <c r="A216" s="8"/>
      <c r="B216" s="16" t="s">
        <v>33</v>
      </c>
      <c r="C216" s="50"/>
      <c r="D216" s="50"/>
      <c r="E216" s="50">
        <f t="shared" si="164"/>
        <v>0</v>
      </c>
      <c r="F216" s="104">
        <v>0</v>
      </c>
      <c r="G216" s="104">
        <v>0</v>
      </c>
      <c r="H216" s="99">
        <f t="shared" si="165"/>
        <v>0</v>
      </c>
      <c r="I216" s="136">
        <v>0</v>
      </c>
      <c r="J216" s="136">
        <v>0</v>
      </c>
      <c r="K216" s="123">
        <f t="shared" si="166"/>
        <v>0</v>
      </c>
      <c r="L216" s="154">
        <v>0</v>
      </c>
      <c r="M216" s="154">
        <v>0</v>
      </c>
      <c r="N216" s="149">
        <f t="shared" si="167"/>
        <v>0</v>
      </c>
      <c r="O216" s="56">
        <f t="shared" si="177"/>
        <v>0</v>
      </c>
      <c r="P216" s="56">
        <f t="shared" si="177"/>
        <v>0</v>
      </c>
      <c r="Q216" s="57">
        <f t="shared" si="169"/>
        <v>0</v>
      </c>
      <c r="R216" s="66">
        <v>2</v>
      </c>
      <c r="S216" s="76" t="str">
        <f t="shared" si="154"/>
        <v>0</v>
      </c>
      <c r="T216" s="76" t="str">
        <f t="shared" si="155"/>
        <v>0</v>
      </c>
      <c r="U216" s="76">
        <f t="shared" si="156"/>
        <v>0</v>
      </c>
      <c r="V216" s="83">
        <f t="shared" si="157"/>
        <v>0</v>
      </c>
      <c r="W216" s="83">
        <f t="shared" si="158"/>
        <v>0</v>
      </c>
      <c r="X216" s="83">
        <f t="shared" si="159"/>
        <v>0</v>
      </c>
    </row>
    <row r="217" spans="1:24" s="35" customFormat="1" ht="16.5" customHeight="1">
      <c r="A217" s="9"/>
      <c r="B217" s="22" t="s">
        <v>5</v>
      </c>
      <c r="C217" s="51">
        <f t="shared" ref="C217:X217" si="178">SUM(C214:C216)</f>
        <v>0</v>
      </c>
      <c r="D217" s="51">
        <f t="shared" si="178"/>
        <v>0</v>
      </c>
      <c r="E217" s="51">
        <f t="shared" si="178"/>
        <v>0</v>
      </c>
      <c r="F217" s="105">
        <f t="shared" si="178"/>
        <v>0</v>
      </c>
      <c r="G217" s="105">
        <f t="shared" si="178"/>
        <v>0</v>
      </c>
      <c r="H217" s="100">
        <f t="shared" si="178"/>
        <v>0</v>
      </c>
      <c r="I217" s="129">
        <f t="shared" si="178"/>
        <v>0</v>
      </c>
      <c r="J217" s="129">
        <f t="shared" si="178"/>
        <v>0</v>
      </c>
      <c r="K217" s="124">
        <f t="shared" si="178"/>
        <v>0</v>
      </c>
      <c r="L217" s="155">
        <f t="shared" si="178"/>
        <v>0</v>
      </c>
      <c r="M217" s="155">
        <f t="shared" si="178"/>
        <v>0</v>
      </c>
      <c r="N217" s="150">
        <f t="shared" si="178"/>
        <v>0</v>
      </c>
      <c r="O217" s="58">
        <f t="shared" si="178"/>
        <v>0</v>
      </c>
      <c r="P217" s="58">
        <f t="shared" si="178"/>
        <v>0</v>
      </c>
      <c r="Q217" s="59">
        <f t="shared" si="178"/>
        <v>0</v>
      </c>
      <c r="R217" s="66">
        <f t="shared" si="178"/>
        <v>6</v>
      </c>
      <c r="S217" s="77">
        <f t="shared" si="178"/>
        <v>0</v>
      </c>
      <c r="T217" s="77">
        <f t="shared" si="178"/>
        <v>0</v>
      </c>
      <c r="U217" s="77">
        <f t="shared" si="178"/>
        <v>0</v>
      </c>
      <c r="V217" s="84">
        <f t="shared" si="178"/>
        <v>0</v>
      </c>
      <c r="W217" s="84">
        <f t="shared" si="178"/>
        <v>0</v>
      </c>
      <c r="X217" s="84">
        <f t="shared" si="178"/>
        <v>0</v>
      </c>
    </row>
    <row r="218" spans="1:24" s="35" customFormat="1" ht="16.5" customHeight="1">
      <c r="A218" s="9"/>
      <c r="B218" s="22" t="s">
        <v>87</v>
      </c>
      <c r="C218" s="51">
        <f t="shared" ref="C218:X218" si="179">C212+C217</f>
        <v>0</v>
      </c>
      <c r="D218" s="51">
        <f t="shared" si="179"/>
        <v>0</v>
      </c>
      <c r="E218" s="51">
        <f t="shared" si="179"/>
        <v>0</v>
      </c>
      <c r="F218" s="105">
        <f t="shared" si="179"/>
        <v>0</v>
      </c>
      <c r="G218" s="105">
        <f t="shared" si="179"/>
        <v>0</v>
      </c>
      <c r="H218" s="100">
        <f t="shared" si="179"/>
        <v>0</v>
      </c>
      <c r="I218" s="129">
        <f t="shared" si="179"/>
        <v>0</v>
      </c>
      <c r="J218" s="129">
        <f t="shared" si="179"/>
        <v>0</v>
      </c>
      <c r="K218" s="124">
        <f t="shared" si="179"/>
        <v>0</v>
      </c>
      <c r="L218" s="155">
        <f t="shared" si="179"/>
        <v>0</v>
      </c>
      <c r="M218" s="155">
        <f t="shared" si="179"/>
        <v>0</v>
      </c>
      <c r="N218" s="150">
        <f t="shared" si="179"/>
        <v>0</v>
      </c>
      <c r="O218" s="58">
        <f t="shared" si="179"/>
        <v>0</v>
      </c>
      <c r="P218" s="58">
        <f t="shared" si="179"/>
        <v>0</v>
      </c>
      <c r="Q218" s="59">
        <f t="shared" si="179"/>
        <v>0</v>
      </c>
      <c r="R218" s="66">
        <f t="shared" si="179"/>
        <v>16</v>
      </c>
      <c r="S218" s="77">
        <f t="shared" si="179"/>
        <v>0</v>
      </c>
      <c r="T218" s="77">
        <f t="shared" si="179"/>
        <v>0</v>
      </c>
      <c r="U218" s="77">
        <f t="shared" si="179"/>
        <v>0</v>
      </c>
      <c r="V218" s="84">
        <f t="shared" si="179"/>
        <v>0</v>
      </c>
      <c r="W218" s="84">
        <f t="shared" si="179"/>
        <v>0</v>
      </c>
      <c r="X218" s="84">
        <f t="shared" si="179"/>
        <v>0</v>
      </c>
    </row>
    <row r="219" spans="1:24" ht="16.5" customHeight="1">
      <c r="A219" s="8"/>
      <c r="B219" s="12" t="s">
        <v>90</v>
      </c>
      <c r="C219" s="52"/>
      <c r="D219" s="52"/>
      <c r="E219" s="52"/>
      <c r="F219" s="107"/>
      <c r="G219" s="107"/>
      <c r="H219" s="101"/>
      <c r="I219" s="131"/>
      <c r="J219" s="131"/>
      <c r="K219" s="126"/>
      <c r="L219" s="157"/>
      <c r="M219" s="157"/>
      <c r="N219" s="151"/>
      <c r="O219" s="60"/>
      <c r="P219" s="60"/>
      <c r="Q219" s="61"/>
      <c r="R219" s="70"/>
      <c r="S219" s="78"/>
      <c r="T219" s="78"/>
      <c r="U219" s="78"/>
      <c r="V219" s="85"/>
      <c r="W219" s="85"/>
      <c r="X219" s="86"/>
    </row>
    <row r="220" spans="1:24" s="2" customFormat="1" ht="16.5" customHeight="1">
      <c r="A220" s="5"/>
      <c r="B220" s="27" t="s">
        <v>72</v>
      </c>
      <c r="C220" s="50"/>
      <c r="D220" s="50"/>
      <c r="E220" s="50">
        <f t="shared" si="164"/>
        <v>0</v>
      </c>
      <c r="F220" s="104">
        <v>0</v>
      </c>
      <c r="G220" s="104">
        <v>0</v>
      </c>
      <c r="H220" s="99">
        <f t="shared" si="165"/>
        <v>0</v>
      </c>
      <c r="I220" s="136">
        <v>0</v>
      </c>
      <c r="J220" s="136">
        <v>0</v>
      </c>
      <c r="K220" s="123">
        <f t="shared" si="166"/>
        <v>0</v>
      </c>
      <c r="L220" s="154">
        <v>0</v>
      </c>
      <c r="M220" s="154">
        <v>0</v>
      </c>
      <c r="N220" s="149">
        <f t="shared" si="167"/>
        <v>0</v>
      </c>
      <c r="O220" s="56">
        <f>C220+F220+I220+L220</f>
        <v>0</v>
      </c>
      <c r="P220" s="56">
        <f>D220+G220+J220+M220</f>
        <v>0</v>
      </c>
      <c r="Q220" s="57">
        <f t="shared" si="169"/>
        <v>0</v>
      </c>
      <c r="R220" s="64">
        <v>1</v>
      </c>
      <c r="S220" s="76">
        <f t="shared" si="154"/>
        <v>0</v>
      </c>
      <c r="T220" s="76">
        <f t="shared" si="155"/>
        <v>0</v>
      </c>
      <c r="U220" s="76">
        <f t="shared" si="156"/>
        <v>0</v>
      </c>
      <c r="V220" s="83" t="str">
        <f t="shared" si="157"/>
        <v>0</v>
      </c>
      <c r="W220" s="83" t="str">
        <f t="shared" si="158"/>
        <v>0</v>
      </c>
      <c r="X220" s="83">
        <f t="shared" si="159"/>
        <v>0</v>
      </c>
    </row>
    <row r="221" spans="1:24" s="2" customFormat="1" ht="16.5" customHeight="1">
      <c r="A221" s="5"/>
      <c r="B221" s="18" t="s">
        <v>87</v>
      </c>
      <c r="C221" s="51">
        <f t="shared" ref="C221:X221" si="180">SUM(C220)</f>
        <v>0</v>
      </c>
      <c r="D221" s="51">
        <f t="shared" si="180"/>
        <v>0</v>
      </c>
      <c r="E221" s="51">
        <f t="shared" si="180"/>
        <v>0</v>
      </c>
      <c r="F221" s="105">
        <f t="shared" si="180"/>
        <v>0</v>
      </c>
      <c r="G221" s="105">
        <f t="shared" si="180"/>
        <v>0</v>
      </c>
      <c r="H221" s="100">
        <f t="shared" si="180"/>
        <v>0</v>
      </c>
      <c r="I221" s="129">
        <f t="shared" si="180"/>
        <v>0</v>
      </c>
      <c r="J221" s="129">
        <f t="shared" si="180"/>
        <v>0</v>
      </c>
      <c r="K221" s="124">
        <f t="shared" si="180"/>
        <v>0</v>
      </c>
      <c r="L221" s="155">
        <f t="shared" si="180"/>
        <v>0</v>
      </c>
      <c r="M221" s="155">
        <f t="shared" si="180"/>
        <v>0</v>
      </c>
      <c r="N221" s="150">
        <f t="shared" si="180"/>
        <v>0</v>
      </c>
      <c r="O221" s="58">
        <f t="shared" si="180"/>
        <v>0</v>
      </c>
      <c r="P221" s="58">
        <f t="shared" si="180"/>
        <v>0</v>
      </c>
      <c r="Q221" s="59">
        <f t="shared" si="180"/>
        <v>0</v>
      </c>
      <c r="R221" s="64">
        <f t="shared" si="180"/>
        <v>1</v>
      </c>
      <c r="S221" s="77">
        <f t="shared" si="180"/>
        <v>0</v>
      </c>
      <c r="T221" s="77">
        <f t="shared" si="180"/>
        <v>0</v>
      </c>
      <c r="U221" s="77">
        <f t="shared" si="180"/>
        <v>0</v>
      </c>
      <c r="V221" s="84">
        <f t="shared" si="180"/>
        <v>0</v>
      </c>
      <c r="W221" s="84">
        <f t="shared" si="180"/>
        <v>0</v>
      </c>
      <c r="X221" s="84">
        <f t="shared" si="180"/>
        <v>0</v>
      </c>
    </row>
    <row r="222" spans="1:24" s="2" customFormat="1" ht="16.5" customHeight="1">
      <c r="A222" s="5"/>
      <c r="B222" s="18" t="s">
        <v>89</v>
      </c>
      <c r="C222" s="51">
        <f t="shared" ref="C222:X222" si="181">C218+C221</f>
        <v>0</v>
      </c>
      <c r="D222" s="51">
        <f t="shared" si="181"/>
        <v>0</v>
      </c>
      <c r="E222" s="51">
        <f t="shared" si="181"/>
        <v>0</v>
      </c>
      <c r="F222" s="105">
        <f t="shared" si="181"/>
        <v>0</v>
      </c>
      <c r="G222" s="105">
        <f t="shared" si="181"/>
        <v>0</v>
      </c>
      <c r="H222" s="100">
        <f t="shared" si="181"/>
        <v>0</v>
      </c>
      <c r="I222" s="129">
        <f t="shared" si="181"/>
        <v>0</v>
      </c>
      <c r="J222" s="129">
        <f t="shared" si="181"/>
        <v>0</v>
      </c>
      <c r="K222" s="124">
        <f t="shared" si="181"/>
        <v>0</v>
      </c>
      <c r="L222" s="155">
        <f t="shared" si="181"/>
        <v>0</v>
      </c>
      <c r="M222" s="155">
        <f t="shared" si="181"/>
        <v>0</v>
      </c>
      <c r="N222" s="150">
        <f t="shared" si="181"/>
        <v>0</v>
      </c>
      <c r="O222" s="58">
        <f t="shared" si="181"/>
        <v>0</v>
      </c>
      <c r="P222" s="58">
        <f t="shared" si="181"/>
        <v>0</v>
      </c>
      <c r="Q222" s="59">
        <f t="shared" si="181"/>
        <v>0</v>
      </c>
      <c r="R222" s="64">
        <f t="shared" si="181"/>
        <v>17</v>
      </c>
      <c r="S222" s="77">
        <f t="shared" si="181"/>
        <v>0</v>
      </c>
      <c r="T222" s="77">
        <f t="shared" si="181"/>
        <v>0</v>
      </c>
      <c r="U222" s="77">
        <f t="shared" si="181"/>
        <v>0</v>
      </c>
      <c r="V222" s="84">
        <f t="shared" si="181"/>
        <v>0</v>
      </c>
      <c r="W222" s="84">
        <f t="shared" si="181"/>
        <v>0</v>
      </c>
      <c r="X222" s="84">
        <f t="shared" si="181"/>
        <v>0</v>
      </c>
    </row>
    <row r="223" spans="1:24" ht="16.5" customHeight="1">
      <c r="A223" s="8"/>
      <c r="B223" s="13" t="s">
        <v>130</v>
      </c>
      <c r="C223" s="52"/>
      <c r="D223" s="52"/>
      <c r="E223" s="52"/>
      <c r="F223" s="101"/>
      <c r="G223" s="101"/>
      <c r="H223" s="101"/>
      <c r="I223" s="126"/>
      <c r="J223" s="126"/>
      <c r="K223" s="126"/>
      <c r="L223" s="151"/>
      <c r="M223" s="151"/>
      <c r="N223" s="151"/>
      <c r="O223" s="60"/>
      <c r="P223" s="60"/>
      <c r="Q223" s="61"/>
      <c r="R223" s="69"/>
      <c r="S223" s="78"/>
      <c r="T223" s="78"/>
      <c r="U223" s="78"/>
      <c r="V223" s="85"/>
      <c r="W223" s="85"/>
      <c r="X223" s="86"/>
    </row>
    <row r="224" spans="1:24" ht="16.5" customHeight="1">
      <c r="A224" s="8"/>
      <c r="B224" s="21" t="s">
        <v>105</v>
      </c>
      <c r="C224" s="52"/>
      <c r="D224" s="52"/>
      <c r="E224" s="52"/>
      <c r="F224" s="101"/>
      <c r="G224" s="101"/>
      <c r="H224" s="101"/>
      <c r="I224" s="126"/>
      <c r="J224" s="126"/>
      <c r="K224" s="126"/>
      <c r="L224" s="151"/>
      <c r="M224" s="151"/>
      <c r="N224" s="151"/>
      <c r="O224" s="60"/>
      <c r="P224" s="60"/>
      <c r="Q224" s="61"/>
      <c r="R224" s="69"/>
      <c r="S224" s="78"/>
      <c r="T224" s="78"/>
      <c r="U224" s="78"/>
      <c r="V224" s="85"/>
      <c r="W224" s="85"/>
      <c r="X224" s="86"/>
    </row>
    <row r="225" spans="1:24" ht="16.5" customHeight="1">
      <c r="A225" s="8"/>
      <c r="B225" s="23" t="s">
        <v>106</v>
      </c>
      <c r="C225" s="50"/>
      <c r="D225" s="50"/>
      <c r="E225" s="50">
        <f t="shared" si="164"/>
        <v>0</v>
      </c>
      <c r="F225" s="104">
        <v>0</v>
      </c>
      <c r="G225" s="104">
        <v>0</v>
      </c>
      <c r="H225" s="99">
        <f t="shared" si="165"/>
        <v>0</v>
      </c>
      <c r="I225" s="123"/>
      <c r="J225" s="123"/>
      <c r="K225" s="123">
        <f t="shared" si="166"/>
        <v>0</v>
      </c>
      <c r="L225" s="154">
        <v>0</v>
      </c>
      <c r="M225" s="154">
        <v>0</v>
      </c>
      <c r="N225" s="149">
        <f t="shared" si="167"/>
        <v>0</v>
      </c>
      <c r="O225" s="56">
        <f>C225+F225+I225+L225</f>
        <v>0</v>
      </c>
      <c r="P225" s="56">
        <f>D225+G225+J225+M225</f>
        <v>0</v>
      </c>
      <c r="Q225" s="57">
        <f t="shared" si="169"/>
        <v>0</v>
      </c>
      <c r="R225" s="66">
        <v>2</v>
      </c>
      <c r="S225" s="76" t="str">
        <f t="shared" si="154"/>
        <v>0</v>
      </c>
      <c r="T225" s="76" t="str">
        <f t="shared" si="155"/>
        <v>0</v>
      </c>
      <c r="U225" s="76">
        <f t="shared" si="156"/>
        <v>0</v>
      </c>
      <c r="V225" s="83">
        <f t="shared" si="157"/>
        <v>0</v>
      </c>
      <c r="W225" s="83">
        <f t="shared" si="158"/>
        <v>0</v>
      </c>
      <c r="X225" s="83">
        <f t="shared" si="159"/>
        <v>0</v>
      </c>
    </row>
    <row r="226" spans="1:24" s="35" customFormat="1" ht="16.5" customHeight="1">
      <c r="A226" s="9"/>
      <c r="B226" s="22" t="s">
        <v>87</v>
      </c>
      <c r="C226" s="51">
        <f t="shared" ref="C226:X226" si="182">SUM(C225)</f>
        <v>0</v>
      </c>
      <c r="D226" s="51">
        <f t="shared" si="182"/>
        <v>0</v>
      </c>
      <c r="E226" s="51">
        <f t="shared" si="182"/>
        <v>0</v>
      </c>
      <c r="F226" s="105">
        <f t="shared" si="182"/>
        <v>0</v>
      </c>
      <c r="G226" s="105">
        <f t="shared" si="182"/>
        <v>0</v>
      </c>
      <c r="H226" s="100">
        <f t="shared" si="182"/>
        <v>0</v>
      </c>
      <c r="I226" s="124">
        <f t="shared" si="182"/>
        <v>0</v>
      </c>
      <c r="J226" s="124">
        <f t="shared" si="182"/>
        <v>0</v>
      </c>
      <c r="K226" s="124">
        <f t="shared" si="182"/>
        <v>0</v>
      </c>
      <c r="L226" s="155">
        <f t="shared" si="182"/>
        <v>0</v>
      </c>
      <c r="M226" s="155">
        <f t="shared" si="182"/>
        <v>0</v>
      </c>
      <c r="N226" s="150">
        <f t="shared" si="182"/>
        <v>0</v>
      </c>
      <c r="O226" s="58">
        <f t="shared" si="182"/>
        <v>0</v>
      </c>
      <c r="P226" s="58">
        <f t="shared" si="182"/>
        <v>0</v>
      </c>
      <c r="Q226" s="59">
        <f t="shared" si="182"/>
        <v>0</v>
      </c>
      <c r="R226" s="66">
        <f t="shared" si="182"/>
        <v>2</v>
      </c>
      <c r="S226" s="77">
        <f t="shared" si="182"/>
        <v>0</v>
      </c>
      <c r="T226" s="77">
        <f t="shared" si="182"/>
        <v>0</v>
      </c>
      <c r="U226" s="77">
        <f t="shared" si="182"/>
        <v>0</v>
      </c>
      <c r="V226" s="84">
        <f t="shared" si="182"/>
        <v>0</v>
      </c>
      <c r="W226" s="84">
        <f t="shared" si="182"/>
        <v>0</v>
      </c>
      <c r="X226" s="84">
        <f t="shared" si="182"/>
        <v>0</v>
      </c>
    </row>
    <row r="227" spans="1:24" s="35" customFormat="1" ht="16.5" customHeight="1">
      <c r="A227" s="9"/>
      <c r="B227" s="22" t="s">
        <v>131</v>
      </c>
      <c r="C227" s="51">
        <f t="shared" ref="C227:X227" si="183">C226</f>
        <v>0</v>
      </c>
      <c r="D227" s="51">
        <f t="shared" si="183"/>
        <v>0</v>
      </c>
      <c r="E227" s="51">
        <f t="shared" si="183"/>
        <v>0</v>
      </c>
      <c r="F227" s="105">
        <f t="shared" si="183"/>
        <v>0</v>
      </c>
      <c r="G227" s="105">
        <f t="shared" si="183"/>
        <v>0</v>
      </c>
      <c r="H227" s="100">
        <f t="shared" si="183"/>
        <v>0</v>
      </c>
      <c r="I227" s="124">
        <f t="shared" si="183"/>
        <v>0</v>
      </c>
      <c r="J227" s="124">
        <f t="shared" si="183"/>
        <v>0</v>
      </c>
      <c r="K227" s="124">
        <f t="shared" si="183"/>
        <v>0</v>
      </c>
      <c r="L227" s="155">
        <f t="shared" si="183"/>
        <v>0</v>
      </c>
      <c r="M227" s="155">
        <f t="shared" si="183"/>
        <v>0</v>
      </c>
      <c r="N227" s="150">
        <f t="shared" si="183"/>
        <v>0</v>
      </c>
      <c r="O227" s="58">
        <f t="shared" si="183"/>
        <v>0</v>
      </c>
      <c r="P227" s="58">
        <f t="shared" si="183"/>
        <v>0</v>
      </c>
      <c r="Q227" s="59">
        <f t="shared" si="183"/>
        <v>0</v>
      </c>
      <c r="R227" s="66">
        <f t="shared" si="183"/>
        <v>2</v>
      </c>
      <c r="S227" s="77">
        <f t="shared" si="183"/>
        <v>0</v>
      </c>
      <c r="T227" s="77">
        <f t="shared" si="183"/>
        <v>0</v>
      </c>
      <c r="U227" s="77">
        <f t="shared" si="183"/>
        <v>0</v>
      </c>
      <c r="V227" s="84">
        <f t="shared" si="183"/>
        <v>0</v>
      </c>
      <c r="W227" s="84">
        <f t="shared" si="183"/>
        <v>0</v>
      </c>
      <c r="X227" s="84">
        <f t="shared" si="183"/>
        <v>0</v>
      </c>
    </row>
    <row r="228" spans="1:24" s="35" customFormat="1" ht="16.5" customHeight="1">
      <c r="A228" s="9"/>
      <c r="B228" s="22" t="s">
        <v>60</v>
      </c>
      <c r="C228" s="51">
        <f t="shared" ref="C228:X228" si="184">C222+C227</f>
        <v>0</v>
      </c>
      <c r="D228" s="51">
        <f t="shared" si="184"/>
        <v>0</v>
      </c>
      <c r="E228" s="51">
        <f t="shared" si="184"/>
        <v>0</v>
      </c>
      <c r="F228" s="105">
        <f t="shared" si="184"/>
        <v>0</v>
      </c>
      <c r="G228" s="105">
        <f t="shared" si="184"/>
        <v>0</v>
      </c>
      <c r="H228" s="100">
        <f t="shared" si="184"/>
        <v>0</v>
      </c>
      <c r="I228" s="124">
        <f t="shared" si="184"/>
        <v>0</v>
      </c>
      <c r="J228" s="124">
        <f t="shared" si="184"/>
        <v>0</v>
      </c>
      <c r="K228" s="124">
        <f t="shared" si="184"/>
        <v>0</v>
      </c>
      <c r="L228" s="155">
        <f t="shared" si="184"/>
        <v>0</v>
      </c>
      <c r="M228" s="155">
        <f t="shared" si="184"/>
        <v>0</v>
      </c>
      <c r="N228" s="150">
        <f t="shared" si="184"/>
        <v>0</v>
      </c>
      <c r="O228" s="58">
        <f t="shared" si="184"/>
        <v>0</v>
      </c>
      <c r="P228" s="58">
        <f t="shared" si="184"/>
        <v>0</v>
      </c>
      <c r="Q228" s="59">
        <f t="shared" si="184"/>
        <v>0</v>
      </c>
      <c r="R228" s="66">
        <f t="shared" si="184"/>
        <v>19</v>
      </c>
      <c r="S228" s="77">
        <f t="shared" si="184"/>
        <v>0</v>
      </c>
      <c r="T228" s="77">
        <f t="shared" si="184"/>
        <v>0</v>
      </c>
      <c r="U228" s="77">
        <f t="shared" si="184"/>
        <v>0</v>
      </c>
      <c r="V228" s="84">
        <f t="shared" si="184"/>
        <v>0</v>
      </c>
      <c r="W228" s="84">
        <f t="shared" si="184"/>
        <v>0</v>
      </c>
      <c r="X228" s="84">
        <f t="shared" si="184"/>
        <v>0</v>
      </c>
    </row>
    <row r="229" spans="1:24" ht="16.5" customHeight="1">
      <c r="A229" s="9" t="s">
        <v>73</v>
      </c>
      <c r="B229" s="21"/>
      <c r="C229" s="52"/>
      <c r="D229" s="52"/>
      <c r="E229" s="52"/>
      <c r="F229" s="101"/>
      <c r="G229" s="101"/>
      <c r="H229" s="101"/>
      <c r="I229" s="126"/>
      <c r="J229" s="126"/>
      <c r="K229" s="126"/>
      <c r="L229" s="151"/>
      <c r="M229" s="151"/>
      <c r="N229" s="151"/>
      <c r="O229" s="60"/>
      <c r="P229" s="60"/>
      <c r="Q229" s="61"/>
      <c r="R229" s="69"/>
      <c r="S229" s="78"/>
      <c r="T229" s="78"/>
      <c r="U229" s="78"/>
      <c r="V229" s="85"/>
      <c r="W229" s="85"/>
      <c r="X229" s="86"/>
    </row>
    <row r="230" spans="1:24" ht="16.5" customHeight="1">
      <c r="A230" s="9"/>
      <c r="B230" s="13" t="s">
        <v>88</v>
      </c>
      <c r="C230" s="52"/>
      <c r="D230" s="52"/>
      <c r="E230" s="52"/>
      <c r="F230" s="101"/>
      <c r="G230" s="101"/>
      <c r="H230" s="101"/>
      <c r="I230" s="126"/>
      <c r="J230" s="126"/>
      <c r="K230" s="126"/>
      <c r="L230" s="151"/>
      <c r="M230" s="151"/>
      <c r="N230" s="151"/>
      <c r="O230" s="60"/>
      <c r="P230" s="60"/>
      <c r="Q230" s="61"/>
      <c r="R230" s="69"/>
      <c r="S230" s="78"/>
      <c r="T230" s="78"/>
      <c r="U230" s="78"/>
      <c r="V230" s="85"/>
      <c r="W230" s="85"/>
      <c r="X230" s="86"/>
    </row>
    <row r="231" spans="1:24" s="2" customFormat="1" ht="16.5" customHeight="1">
      <c r="A231" s="5"/>
      <c r="B231" s="10" t="s">
        <v>96</v>
      </c>
      <c r="C231" s="52"/>
      <c r="D231" s="52"/>
      <c r="E231" s="52"/>
      <c r="F231" s="115"/>
      <c r="G231" s="115"/>
      <c r="H231" s="101"/>
      <c r="I231" s="139"/>
      <c r="J231" s="139"/>
      <c r="K231" s="126"/>
      <c r="L231" s="165"/>
      <c r="M231" s="165"/>
      <c r="N231" s="151"/>
      <c r="O231" s="60"/>
      <c r="P231" s="60"/>
      <c r="Q231" s="61"/>
      <c r="R231" s="94"/>
      <c r="S231" s="78"/>
      <c r="T231" s="78"/>
      <c r="U231" s="78"/>
      <c r="V231" s="85"/>
      <c r="W231" s="85"/>
      <c r="X231" s="86"/>
    </row>
    <row r="232" spans="1:24" ht="16.5" customHeight="1">
      <c r="A232" s="5"/>
      <c r="B232" s="26" t="s">
        <v>34</v>
      </c>
      <c r="C232" s="50"/>
      <c r="D232" s="50"/>
      <c r="E232" s="50">
        <f t="shared" si="164"/>
        <v>0</v>
      </c>
      <c r="F232" s="104">
        <v>0</v>
      </c>
      <c r="G232" s="104">
        <v>0</v>
      </c>
      <c r="H232" s="99">
        <f t="shared" si="165"/>
        <v>0</v>
      </c>
      <c r="I232" s="136">
        <v>0</v>
      </c>
      <c r="J232" s="136">
        <v>0</v>
      </c>
      <c r="K232" s="123">
        <f t="shared" si="166"/>
        <v>0</v>
      </c>
      <c r="L232" s="154">
        <v>0</v>
      </c>
      <c r="M232" s="154">
        <v>0</v>
      </c>
      <c r="N232" s="149">
        <f t="shared" si="167"/>
        <v>0</v>
      </c>
      <c r="O232" s="56">
        <f t="shared" ref="O232:O243" si="185">C232+F232+I232+L232</f>
        <v>0</v>
      </c>
      <c r="P232" s="56">
        <f t="shared" ref="P232:P243" si="186">D232+G232+J232+M232</f>
        <v>0</v>
      </c>
      <c r="Q232" s="57">
        <f t="shared" si="169"/>
        <v>0</v>
      </c>
      <c r="R232" s="66">
        <v>1</v>
      </c>
      <c r="S232" s="76">
        <f t="shared" si="154"/>
        <v>0</v>
      </c>
      <c r="T232" s="76">
        <f t="shared" si="155"/>
        <v>0</v>
      </c>
      <c r="U232" s="76">
        <f t="shared" si="156"/>
        <v>0</v>
      </c>
      <c r="V232" s="83" t="str">
        <f t="shared" si="157"/>
        <v>0</v>
      </c>
      <c r="W232" s="83" t="str">
        <f t="shared" si="158"/>
        <v>0</v>
      </c>
      <c r="X232" s="83">
        <f t="shared" si="159"/>
        <v>0</v>
      </c>
    </row>
    <row r="233" spans="1:24" ht="16.5" customHeight="1">
      <c r="A233" s="7"/>
      <c r="B233" s="27" t="s">
        <v>37</v>
      </c>
      <c r="C233" s="50"/>
      <c r="D233" s="50"/>
      <c r="E233" s="50">
        <f t="shared" si="164"/>
        <v>0</v>
      </c>
      <c r="F233" s="104">
        <v>0</v>
      </c>
      <c r="G233" s="104">
        <v>0</v>
      </c>
      <c r="H233" s="99">
        <f t="shared" si="165"/>
        <v>0</v>
      </c>
      <c r="I233" s="136">
        <v>0</v>
      </c>
      <c r="J233" s="136">
        <v>0</v>
      </c>
      <c r="K233" s="123">
        <f t="shared" si="166"/>
        <v>0</v>
      </c>
      <c r="L233" s="154">
        <v>0</v>
      </c>
      <c r="M233" s="154">
        <v>0</v>
      </c>
      <c r="N233" s="149">
        <f t="shared" si="167"/>
        <v>0</v>
      </c>
      <c r="O233" s="56">
        <f t="shared" si="185"/>
        <v>0</v>
      </c>
      <c r="P233" s="56">
        <f t="shared" si="186"/>
        <v>0</v>
      </c>
      <c r="Q233" s="57">
        <f t="shared" si="169"/>
        <v>0</v>
      </c>
      <c r="R233" s="66">
        <v>1</v>
      </c>
      <c r="S233" s="76">
        <f t="shared" si="154"/>
        <v>0</v>
      </c>
      <c r="T233" s="76">
        <f t="shared" si="155"/>
        <v>0</v>
      </c>
      <c r="U233" s="76">
        <f t="shared" si="156"/>
        <v>0</v>
      </c>
      <c r="V233" s="83" t="str">
        <f t="shared" si="157"/>
        <v>0</v>
      </c>
      <c r="W233" s="83" t="str">
        <f t="shared" si="158"/>
        <v>0</v>
      </c>
      <c r="X233" s="83">
        <f t="shared" si="159"/>
        <v>0</v>
      </c>
    </row>
    <row r="234" spans="1:24" ht="16.5" customHeight="1">
      <c r="A234" s="8"/>
      <c r="B234" s="16" t="s">
        <v>36</v>
      </c>
      <c r="C234" s="50"/>
      <c r="D234" s="50"/>
      <c r="E234" s="50">
        <f t="shared" si="164"/>
        <v>0</v>
      </c>
      <c r="F234" s="104">
        <v>0</v>
      </c>
      <c r="G234" s="104">
        <v>0</v>
      </c>
      <c r="H234" s="99">
        <f t="shared" si="165"/>
        <v>0</v>
      </c>
      <c r="I234" s="136">
        <v>0</v>
      </c>
      <c r="J234" s="136">
        <v>0</v>
      </c>
      <c r="K234" s="123">
        <f t="shared" si="166"/>
        <v>0</v>
      </c>
      <c r="L234" s="154">
        <v>0</v>
      </c>
      <c r="M234" s="154">
        <v>0</v>
      </c>
      <c r="N234" s="149">
        <f t="shared" si="167"/>
        <v>0</v>
      </c>
      <c r="O234" s="56">
        <f t="shared" si="185"/>
        <v>0</v>
      </c>
      <c r="P234" s="56">
        <f t="shared" si="186"/>
        <v>0</v>
      </c>
      <c r="Q234" s="57">
        <f t="shared" si="169"/>
        <v>0</v>
      </c>
      <c r="R234" s="66">
        <v>1</v>
      </c>
      <c r="S234" s="76">
        <f t="shared" si="154"/>
        <v>0</v>
      </c>
      <c r="T234" s="76">
        <f t="shared" si="155"/>
        <v>0</v>
      </c>
      <c r="U234" s="76">
        <f t="shared" si="156"/>
        <v>0</v>
      </c>
      <c r="V234" s="83" t="str">
        <f t="shared" si="157"/>
        <v>0</v>
      </c>
      <c r="W234" s="83" t="str">
        <f t="shared" si="158"/>
        <v>0</v>
      </c>
      <c r="X234" s="83">
        <f t="shared" si="159"/>
        <v>0</v>
      </c>
    </row>
    <row r="235" spans="1:24" ht="16.5" customHeight="1">
      <c r="A235" s="8"/>
      <c r="B235" s="16" t="s">
        <v>38</v>
      </c>
      <c r="C235" s="50"/>
      <c r="D235" s="50"/>
      <c r="E235" s="50">
        <f t="shared" si="164"/>
        <v>0</v>
      </c>
      <c r="F235" s="104">
        <v>0</v>
      </c>
      <c r="G235" s="104">
        <v>0</v>
      </c>
      <c r="H235" s="99">
        <f t="shared" si="165"/>
        <v>0</v>
      </c>
      <c r="I235" s="136">
        <v>0</v>
      </c>
      <c r="J235" s="136">
        <v>0</v>
      </c>
      <c r="K235" s="123">
        <f t="shared" si="166"/>
        <v>0</v>
      </c>
      <c r="L235" s="154">
        <v>0</v>
      </c>
      <c r="M235" s="154">
        <v>0</v>
      </c>
      <c r="N235" s="149">
        <f t="shared" si="167"/>
        <v>0</v>
      </c>
      <c r="O235" s="56">
        <f t="shared" si="185"/>
        <v>0</v>
      </c>
      <c r="P235" s="56">
        <f t="shared" si="186"/>
        <v>0</v>
      </c>
      <c r="Q235" s="57">
        <f t="shared" si="169"/>
        <v>0</v>
      </c>
      <c r="R235" s="66">
        <v>1</v>
      </c>
      <c r="S235" s="76">
        <f t="shared" si="154"/>
        <v>0</v>
      </c>
      <c r="T235" s="76">
        <f t="shared" si="155"/>
        <v>0</v>
      </c>
      <c r="U235" s="76">
        <f t="shared" si="156"/>
        <v>0</v>
      </c>
      <c r="V235" s="83" t="str">
        <f t="shared" si="157"/>
        <v>0</v>
      </c>
      <c r="W235" s="83" t="str">
        <f t="shared" si="158"/>
        <v>0</v>
      </c>
      <c r="X235" s="83">
        <f t="shared" si="159"/>
        <v>0</v>
      </c>
    </row>
    <row r="236" spans="1:24" ht="16.5" customHeight="1">
      <c r="A236" s="8"/>
      <c r="B236" s="16" t="s">
        <v>39</v>
      </c>
      <c r="C236" s="50"/>
      <c r="D236" s="50"/>
      <c r="E236" s="50">
        <f t="shared" si="164"/>
        <v>0</v>
      </c>
      <c r="F236" s="104">
        <v>0</v>
      </c>
      <c r="G236" s="104">
        <v>0</v>
      </c>
      <c r="H236" s="99">
        <f t="shared" si="165"/>
        <v>0</v>
      </c>
      <c r="I236" s="136">
        <v>0</v>
      </c>
      <c r="J236" s="136">
        <v>0</v>
      </c>
      <c r="K236" s="123">
        <f t="shared" si="166"/>
        <v>0</v>
      </c>
      <c r="L236" s="154">
        <v>0</v>
      </c>
      <c r="M236" s="154">
        <v>0</v>
      </c>
      <c r="N236" s="149">
        <f t="shared" si="167"/>
        <v>0</v>
      </c>
      <c r="O236" s="56">
        <f t="shared" si="185"/>
        <v>0</v>
      </c>
      <c r="P236" s="56">
        <f t="shared" si="186"/>
        <v>0</v>
      </c>
      <c r="Q236" s="57">
        <f t="shared" si="169"/>
        <v>0</v>
      </c>
      <c r="R236" s="66">
        <v>2</v>
      </c>
      <c r="S236" s="76" t="str">
        <f t="shared" si="154"/>
        <v>0</v>
      </c>
      <c r="T236" s="76" t="str">
        <f t="shared" si="155"/>
        <v>0</v>
      </c>
      <c r="U236" s="76">
        <f t="shared" si="156"/>
        <v>0</v>
      </c>
      <c r="V236" s="83">
        <f t="shared" si="157"/>
        <v>0</v>
      </c>
      <c r="W236" s="83">
        <f t="shared" si="158"/>
        <v>0</v>
      </c>
      <c r="X236" s="83">
        <f t="shared" si="159"/>
        <v>0</v>
      </c>
    </row>
    <row r="237" spans="1:24" ht="16.5" customHeight="1">
      <c r="A237" s="8"/>
      <c r="B237" s="16" t="s">
        <v>35</v>
      </c>
      <c r="C237" s="50"/>
      <c r="D237" s="50"/>
      <c r="E237" s="50">
        <f t="shared" si="164"/>
        <v>0</v>
      </c>
      <c r="F237" s="104">
        <v>0</v>
      </c>
      <c r="G237" s="104">
        <v>0</v>
      </c>
      <c r="H237" s="99">
        <f t="shared" si="165"/>
        <v>0</v>
      </c>
      <c r="I237" s="136">
        <v>0</v>
      </c>
      <c r="J237" s="136">
        <v>0</v>
      </c>
      <c r="K237" s="123">
        <f t="shared" si="166"/>
        <v>0</v>
      </c>
      <c r="L237" s="154">
        <v>0</v>
      </c>
      <c r="M237" s="154">
        <v>0</v>
      </c>
      <c r="N237" s="149">
        <f t="shared" si="167"/>
        <v>0</v>
      </c>
      <c r="O237" s="56">
        <f t="shared" si="185"/>
        <v>0</v>
      </c>
      <c r="P237" s="56">
        <f t="shared" si="186"/>
        <v>0</v>
      </c>
      <c r="Q237" s="57">
        <f t="shared" si="169"/>
        <v>0</v>
      </c>
      <c r="R237" s="66">
        <v>1</v>
      </c>
      <c r="S237" s="76">
        <f t="shared" si="154"/>
        <v>0</v>
      </c>
      <c r="T237" s="76">
        <f t="shared" si="155"/>
        <v>0</v>
      </c>
      <c r="U237" s="76">
        <f t="shared" si="156"/>
        <v>0</v>
      </c>
      <c r="V237" s="83" t="str">
        <f t="shared" si="157"/>
        <v>0</v>
      </c>
      <c r="W237" s="83" t="str">
        <f t="shared" si="158"/>
        <v>0</v>
      </c>
      <c r="X237" s="83">
        <f t="shared" si="159"/>
        <v>0</v>
      </c>
    </row>
    <row r="238" spans="1:24" ht="16.5" customHeight="1">
      <c r="A238" s="8"/>
      <c r="B238" s="16" t="s">
        <v>42</v>
      </c>
      <c r="C238" s="50"/>
      <c r="D238" s="50"/>
      <c r="E238" s="50">
        <f t="shared" si="164"/>
        <v>0</v>
      </c>
      <c r="F238" s="104">
        <v>0</v>
      </c>
      <c r="G238" s="104">
        <v>0</v>
      </c>
      <c r="H238" s="99">
        <f t="shared" si="165"/>
        <v>0</v>
      </c>
      <c r="I238" s="136">
        <v>0</v>
      </c>
      <c r="J238" s="136">
        <v>0</v>
      </c>
      <c r="K238" s="123">
        <f t="shared" si="166"/>
        <v>0</v>
      </c>
      <c r="L238" s="154">
        <v>0</v>
      </c>
      <c r="M238" s="154">
        <v>0</v>
      </c>
      <c r="N238" s="149">
        <f t="shared" si="167"/>
        <v>0</v>
      </c>
      <c r="O238" s="56">
        <f t="shared" si="185"/>
        <v>0</v>
      </c>
      <c r="P238" s="56">
        <f t="shared" si="186"/>
        <v>0</v>
      </c>
      <c r="Q238" s="57">
        <f t="shared" si="169"/>
        <v>0</v>
      </c>
      <c r="R238" s="66">
        <v>2</v>
      </c>
      <c r="S238" s="76" t="str">
        <f t="shared" si="154"/>
        <v>0</v>
      </c>
      <c r="T238" s="76" t="str">
        <f t="shared" si="155"/>
        <v>0</v>
      </c>
      <c r="U238" s="76">
        <f t="shared" si="156"/>
        <v>0</v>
      </c>
      <c r="V238" s="83">
        <f t="shared" si="157"/>
        <v>0</v>
      </c>
      <c r="W238" s="83">
        <f t="shared" si="158"/>
        <v>0</v>
      </c>
      <c r="X238" s="83">
        <f t="shared" si="159"/>
        <v>0</v>
      </c>
    </row>
    <row r="239" spans="1:24" ht="16.5" customHeight="1">
      <c r="A239" s="8"/>
      <c r="B239" s="16" t="s">
        <v>44</v>
      </c>
      <c r="C239" s="50"/>
      <c r="D239" s="50"/>
      <c r="E239" s="50">
        <f t="shared" si="164"/>
        <v>0</v>
      </c>
      <c r="F239" s="104">
        <v>0</v>
      </c>
      <c r="G239" s="104">
        <v>0</v>
      </c>
      <c r="H239" s="99">
        <f t="shared" si="165"/>
        <v>0</v>
      </c>
      <c r="I239" s="136">
        <v>0</v>
      </c>
      <c r="J239" s="136">
        <v>0</v>
      </c>
      <c r="K239" s="123">
        <f t="shared" si="166"/>
        <v>0</v>
      </c>
      <c r="L239" s="154">
        <v>0</v>
      </c>
      <c r="M239" s="154">
        <v>0</v>
      </c>
      <c r="N239" s="149">
        <f t="shared" si="167"/>
        <v>0</v>
      </c>
      <c r="O239" s="56">
        <f t="shared" si="185"/>
        <v>0</v>
      </c>
      <c r="P239" s="56">
        <f t="shared" si="186"/>
        <v>0</v>
      </c>
      <c r="Q239" s="57">
        <f t="shared" si="169"/>
        <v>0</v>
      </c>
      <c r="R239" s="66">
        <v>2</v>
      </c>
      <c r="S239" s="76" t="str">
        <f t="shared" si="154"/>
        <v>0</v>
      </c>
      <c r="T239" s="76" t="str">
        <f t="shared" si="155"/>
        <v>0</v>
      </c>
      <c r="U239" s="76">
        <f t="shared" si="156"/>
        <v>0</v>
      </c>
      <c r="V239" s="83">
        <f t="shared" si="157"/>
        <v>0</v>
      </c>
      <c r="W239" s="83">
        <f t="shared" si="158"/>
        <v>0</v>
      </c>
      <c r="X239" s="83">
        <f t="shared" si="159"/>
        <v>0</v>
      </c>
    </row>
    <row r="240" spans="1:24" ht="16.5" customHeight="1">
      <c r="A240" s="8"/>
      <c r="B240" s="16" t="s">
        <v>43</v>
      </c>
      <c r="C240" s="50"/>
      <c r="D240" s="50"/>
      <c r="E240" s="50">
        <f t="shared" si="164"/>
        <v>0</v>
      </c>
      <c r="F240" s="104">
        <v>0</v>
      </c>
      <c r="G240" s="104">
        <v>0</v>
      </c>
      <c r="H240" s="99">
        <f t="shared" si="165"/>
        <v>0</v>
      </c>
      <c r="I240" s="136">
        <v>0</v>
      </c>
      <c r="J240" s="136">
        <v>0</v>
      </c>
      <c r="K240" s="123">
        <f t="shared" si="166"/>
        <v>0</v>
      </c>
      <c r="L240" s="154">
        <v>0</v>
      </c>
      <c r="M240" s="154">
        <v>0</v>
      </c>
      <c r="N240" s="149">
        <f t="shared" si="167"/>
        <v>0</v>
      </c>
      <c r="O240" s="56">
        <f t="shared" si="185"/>
        <v>0</v>
      </c>
      <c r="P240" s="56">
        <f t="shared" si="186"/>
        <v>0</v>
      </c>
      <c r="Q240" s="57">
        <f t="shared" si="169"/>
        <v>0</v>
      </c>
      <c r="R240" s="66">
        <v>2</v>
      </c>
      <c r="S240" s="76" t="str">
        <f t="shared" si="154"/>
        <v>0</v>
      </c>
      <c r="T240" s="76" t="str">
        <f t="shared" si="155"/>
        <v>0</v>
      </c>
      <c r="U240" s="76">
        <f t="shared" si="156"/>
        <v>0</v>
      </c>
      <c r="V240" s="83">
        <f t="shared" si="157"/>
        <v>0</v>
      </c>
      <c r="W240" s="83">
        <f t="shared" si="158"/>
        <v>0</v>
      </c>
      <c r="X240" s="83">
        <f t="shared" si="159"/>
        <v>0</v>
      </c>
    </row>
    <row r="241" spans="1:24" ht="16.5" customHeight="1">
      <c r="A241" s="8"/>
      <c r="B241" s="16" t="s">
        <v>41</v>
      </c>
      <c r="C241" s="50"/>
      <c r="D241" s="50"/>
      <c r="E241" s="50">
        <f t="shared" si="164"/>
        <v>0</v>
      </c>
      <c r="F241" s="104">
        <v>0</v>
      </c>
      <c r="G241" s="104">
        <v>0</v>
      </c>
      <c r="H241" s="99">
        <f t="shared" si="165"/>
        <v>0</v>
      </c>
      <c r="I241" s="136">
        <v>0</v>
      </c>
      <c r="J241" s="136">
        <v>0</v>
      </c>
      <c r="K241" s="123">
        <f t="shared" si="166"/>
        <v>0</v>
      </c>
      <c r="L241" s="154">
        <v>0</v>
      </c>
      <c r="M241" s="154">
        <v>0</v>
      </c>
      <c r="N241" s="149">
        <f t="shared" si="167"/>
        <v>0</v>
      </c>
      <c r="O241" s="56">
        <f t="shared" si="185"/>
        <v>0</v>
      </c>
      <c r="P241" s="56">
        <f t="shared" si="186"/>
        <v>0</v>
      </c>
      <c r="Q241" s="57">
        <f t="shared" si="169"/>
        <v>0</v>
      </c>
      <c r="R241" s="66">
        <v>2</v>
      </c>
      <c r="S241" s="76" t="str">
        <f t="shared" si="154"/>
        <v>0</v>
      </c>
      <c r="T241" s="76" t="str">
        <f t="shared" si="155"/>
        <v>0</v>
      </c>
      <c r="U241" s="76">
        <f t="shared" si="156"/>
        <v>0</v>
      </c>
      <c r="V241" s="83">
        <f t="shared" si="157"/>
        <v>0</v>
      </c>
      <c r="W241" s="83">
        <f t="shared" si="158"/>
        <v>0</v>
      </c>
      <c r="X241" s="83">
        <f t="shared" si="159"/>
        <v>0</v>
      </c>
    </row>
    <row r="242" spans="1:24" ht="16.5" customHeight="1">
      <c r="A242" s="8"/>
      <c r="B242" s="16" t="s">
        <v>40</v>
      </c>
      <c r="C242" s="50"/>
      <c r="D242" s="50"/>
      <c r="E242" s="50">
        <f t="shared" si="164"/>
        <v>0</v>
      </c>
      <c r="F242" s="104">
        <v>0</v>
      </c>
      <c r="G242" s="104">
        <v>0</v>
      </c>
      <c r="H242" s="99">
        <f t="shared" si="165"/>
        <v>0</v>
      </c>
      <c r="I242" s="136">
        <v>0</v>
      </c>
      <c r="J242" s="136">
        <v>0</v>
      </c>
      <c r="K242" s="123">
        <f t="shared" si="166"/>
        <v>0</v>
      </c>
      <c r="L242" s="154">
        <v>0</v>
      </c>
      <c r="M242" s="154">
        <v>0</v>
      </c>
      <c r="N242" s="149">
        <f t="shared" si="167"/>
        <v>0</v>
      </c>
      <c r="O242" s="56">
        <f t="shared" si="185"/>
        <v>0</v>
      </c>
      <c r="P242" s="56">
        <f t="shared" si="186"/>
        <v>0</v>
      </c>
      <c r="Q242" s="57">
        <f t="shared" si="169"/>
        <v>0</v>
      </c>
      <c r="R242" s="66">
        <v>2</v>
      </c>
      <c r="S242" s="76" t="str">
        <f t="shared" si="154"/>
        <v>0</v>
      </c>
      <c r="T242" s="76" t="str">
        <f t="shared" si="155"/>
        <v>0</v>
      </c>
      <c r="U242" s="76">
        <f t="shared" si="156"/>
        <v>0</v>
      </c>
      <c r="V242" s="83">
        <f t="shared" si="157"/>
        <v>0</v>
      </c>
      <c r="W242" s="83">
        <f t="shared" si="158"/>
        <v>0</v>
      </c>
      <c r="X242" s="83">
        <f t="shared" si="159"/>
        <v>0</v>
      </c>
    </row>
    <row r="243" spans="1:24" ht="16.5" customHeight="1">
      <c r="A243" s="8"/>
      <c r="B243" s="16" t="s">
        <v>45</v>
      </c>
      <c r="C243" s="50"/>
      <c r="D243" s="50"/>
      <c r="E243" s="50">
        <f t="shared" si="164"/>
        <v>0</v>
      </c>
      <c r="F243" s="104">
        <v>0</v>
      </c>
      <c r="G243" s="104">
        <v>0</v>
      </c>
      <c r="H243" s="99">
        <f t="shared" si="165"/>
        <v>0</v>
      </c>
      <c r="I243" s="136">
        <v>0</v>
      </c>
      <c r="J243" s="136">
        <v>0</v>
      </c>
      <c r="K243" s="123">
        <f t="shared" si="166"/>
        <v>0</v>
      </c>
      <c r="L243" s="154">
        <v>0</v>
      </c>
      <c r="M243" s="154">
        <v>0</v>
      </c>
      <c r="N243" s="149">
        <f t="shared" si="167"/>
        <v>0</v>
      </c>
      <c r="O243" s="56">
        <f t="shared" si="185"/>
        <v>0</v>
      </c>
      <c r="P243" s="56">
        <f t="shared" si="186"/>
        <v>0</v>
      </c>
      <c r="Q243" s="57">
        <f t="shared" si="169"/>
        <v>0</v>
      </c>
      <c r="R243" s="66">
        <v>1</v>
      </c>
      <c r="S243" s="76">
        <f t="shared" si="154"/>
        <v>0</v>
      </c>
      <c r="T243" s="76">
        <f t="shared" si="155"/>
        <v>0</v>
      </c>
      <c r="U243" s="76">
        <f t="shared" si="156"/>
        <v>0</v>
      </c>
      <c r="V243" s="83" t="str">
        <f t="shared" si="157"/>
        <v>0</v>
      </c>
      <c r="W243" s="83" t="str">
        <f t="shared" si="158"/>
        <v>0</v>
      </c>
      <c r="X243" s="83">
        <f t="shared" si="159"/>
        <v>0</v>
      </c>
    </row>
    <row r="244" spans="1:24" s="35" customFormat="1" ht="16.5" customHeight="1">
      <c r="A244" s="9"/>
      <c r="B244" s="22" t="s">
        <v>87</v>
      </c>
      <c r="C244" s="51">
        <f t="shared" ref="C244:X244" si="187">SUM(C232:C243)</f>
        <v>0</v>
      </c>
      <c r="D244" s="51">
        <f t="shared" si="187"/>
        <v>0</v>
      </c>
      <c r="E244" s="51">
        <f t="shared" si="187"/>
        <v>0</v>
      </c>
      <c r="F244" s="116">
        <f t="shared" si="187"/>
        <v>0</v>
      </c>
      <c r="G244" s="116">
        <f t="shared" si="187"/>
        <v>0</v>
      </c>
      <c r="H244" s="100">
        <f t="shared" si="187"/>
        <v>0</v>
      </c>
      <c r="I244" s="140">
        <f t="shared" si="187"/>
        <v>0</v>
      </c>
      <c r="J244" s="140">
        <f t="shared" si="187"/>
        <v>0</v>
      </c>
      <c r="K244" s="124">
        <f t="shared" si="187"/>
        <v>0</v>
      </c>
      <c r="L244" s="166">
        <f t="shared" si="187"/>
        <v>0</v>
      </c>
      <c r="M244" s="166">
        <f t="shared" si="187"/>
        <v>0</v>
      </c>
      <c r="N244" s="150">
        <f t="shared" si="187"/>
        <v>0</v>
      </c>
      <c r="O244" s="58">
        <f t="shared" si="187"/>
        <v>0</v>
      </c>
      <c r="P244" s="58">
        <f t="shared" si="187"/>
        <v>0</v>
      </c>
      <c r="Q244" s="59">
        <f t="shared" si="187"/>
        <v>0</v>
      </c>
      <c r="R244" s="69">
        <f t="shared" si="187"/>
        <v>18</v>
      </c>
      <c r="S244" s="77">
        <f t="shared" si="187"/>
        <v>0</v>
      </c>
      <c r="T244" s="77">
        <f t="shared" si="187"/>
        <v>0</v>
      </c>
      <c r="U244" s="77">
        <f t="shared" si="187"/>
        <v>0</v>
      </c>
      <c r="V244" s="84">
        <f t="shared" si="187"/>
        <v>0</v>
      </c>
      <c r="W244" s="84">
        <f t="shared" si="187"/>
        <v>0</v>
      </c>
      <c r="X244" s="84">
        <f t="shared" si="187"/>
        <v>0</v>
      </c>
    </row>
    <row r="245" spans="1:24" ht="16.5" customHeight="1">
      <c r="A245" s="8"/>
      <c r="B245" s="12" t="s">
        <v>90</v>
      </c>
      <c r="C245" s="52"/>
      <c r="D245" s="52"/>
      <c r="E245" s="52"/>
      <c r="F245" s="102"/>
      <c r="G245" s="102"/>
      <c r="H245" s="101"/>
      <c r="I245" s="127"/>
      <c r="J245" s="127"/>
      <c r="K245" s="126"/>
      <c r="L245" s="152"/>
      <c r="M245" s="152"/>
      <c r="N245" s="151"/>
      <c r="O245" s="60"/>
      <c r="P245" s="60"/>
      <c r="Q245" s="61"/>
      <c r="R245" s="68"/>
      <c r="S245" s="78"/>
      <c r="T245" s="78"/>
      <c r="U245" s="78"/>
      <c r="V245" s="85"/>
      <c r="W245" s="85"/>
      <c r="X245" s="86"/>
    </row>
    <row r="246" spans="1:24" ht="16.5" customHeight="1">
      <c r="A246" s="8"/>
      <c r="B246" s="16" t="s">
        <v>152</v>
      </c>
      <c r="C246" s="50"/>
      <c r="D246" s="50"/>
      <c r="E246" s="50">
        <f t="shared" si="164"/>
        <v>0</v>
      </c>
      <c r="F246" s="104">
        <v>0</v>
      </c>
      <c r="G246" s="104">
        <v>0</v>
      </c>
      <c r="H246" s="99">
        <f t="shared" si="165"/>
        <v>0</v>
      </c>
      <c r="I246" s="136">
        <v>0</v>
      </c>
      <c r="J246" s="136">
        <v>0</v>
      </c>
      <c r="K246" s="123">
        <f t="shared" si="166"/>
        <v>0</v>
      </c>
      <c r="L246" s="154">
        <v>0</v>
      </c>
      <c r="M246" s="154">
        <v>0</v>
      </c>
      <c r="N246" s="149">
        <f t="shared" si="167"/>
        <v>0</v>
      </c>
      <c r="O246" s="56">
        <f t="shared" ref="O246:P248" si="188">C246+F246+I246+L246</f>
        <v>0</v>
      </c>
      <c r="P246" s="56">
        <f t="shared" si="188"/>
        <v>0</v>
      </c>
      <c r="Q246" s="57">
        <f t="shared" si="169"/>
        <v>0</v>
      </c>
      <c r="R246" s="66">
        <v>1</v>
      </c>
      <c r="S246" s="76">
        <f t="shared" si="154"/>
        <v>0</v>
      </c>
      <c r="T246" s="76">
        <f t="shared" si="155"/>
        <v>0</v>
      </c>
      <c r="U246" s="76">
        <f t="shared" si="156"/>
        <v>0</v>
      </c>
      <c r="V246" s="83" t="str">
        <f t="shared" si="157"/>
        <v>0</v>
      </c>
      <c r="W246" s="83" t="str">
        <f t="shared" si="158"/>
        <v>0</v>
      </c>
      <c r="X246" s="83">
        <f t="shared" si="159"/>
        <v>0</v>
      </c>
    </row>
    <row r="247" spans="1:24" ht="16.5" customHeight="1">
      <c r="A247" s="8"/>
      <c r="B247" s="16" t="s">
        <v>153</v>
      </c>
      <c r="C247" s="50"/>
      <c r="D247" s="50"/>
      <c r="E247" s="50">
        <f t="shared" si="164"/>
        <v>0</v>
      </c>
      <c r="F247" s="104">
        <v>0</v>
      </c>
      <c r="G247" s="104">
        <v>0</v>
      </c>
      <c r="H247" s="99">
        <f t="shared" si="165"/>
        <v>0</v>
      </c>
      <c r="I247" s="136">
        <v>0</v>
      </c>
      <c r="J247" s="136">
        <v>0</v>
      </c>
      <c r="K247" s="123">
        <f t="shared" si="166"/>
        <v>0</v>
      </c>
      <c r="L247" s="154">
        <v>0</v>
      </c>
      <c r="M247" s="154">
        <v>0</v>
      </c>
      <c r="N247" s="149">
        <f t="shared" si="167"/>
        <v>0</v>
      </c>
      <c r="O247" s="56">
        <f t="shared" si="188"/>
        <v>0</v>
      </c>
      <c r="P247" s="56">
        <f t="shared" si="188"/>
        <v>0</v>
      </c>
      <c r="Q247" s="57">
        <f t="shared" si="169"/>
        <v>0</v>
      </c>
      <c r="R247" s="66">
        <v>1</v>
      </c>
      <c r="S247" s="76">
        <f t="shared" si="154"/>
        <v>0</v>
      </c>
      <c r="T247" s="76">
        <f t="shared" si="155"/>
        <v>0</v>
      </c>
      <c r="U247" s="76">
        <f t="shared" si="156"/>
        <v>0</v>
      </c>
      <c r="V247" s="83" t="str">
        <f t="shared" si="157"/>
        <v>0</v>
      </c>
      <c r="W247" s="83" t="str">
        <f t="shared" si="158"/>
        <v>0</v>
      </c>
      <c r="X247" s="83">
        <f t="shared" si="159"/>
        <v>0</v>
      </c>
    </row>
    <row r="248" spans="1:24" ht="16.5" customHeight="1">
      <c r="A248" s="8"/>
      <c r="B248" s="16" t="s">
        <v>154</v>
      </c>
      <c r="C248" s="50"/>
      <c r="D248" s="50"/>
      <c r="E248" s="50">
        <f t="shared" si="164"/>
        <v>0</v>
      </c>
      <c r="F248" s="104">
        <v>0</v>
      </c>
      <c r="G248" s="104">
        <v>0</v>
      </c>
      <c r="H248" s="99">
        <f t="shared" si="165"/>
        <v>0</v>
      </c>
      <c r="I248" s="136">
        <v>0</v>
      </c>
      <c r="J248" s="136">
        <v>0</v>
      </c>
      <c r="K248" s="123">
        <f t="shared" si="166"/>
        <v>0</v>
      </c>
      <c r="L248" s="154">
        <v>0</v>
      </c>
      <c r="M248" s="154">
        <v>0</v>
      </c>
      <c r="N248" s="149">
        <f t="shared" si="167"/>
        <v>0</v>
      </c>
      <c r="O248" s="56">
        <f t="shared" si="188"/>
        <v>0</v>
      </c>
      <c r="P248" s="56">
        <f t="shared" si="188"/>
        <v>0</v>
      </c>
      <c r="Q248" s="57">
        <f t="shared" si="169"/>
        <v>0</v>
      </c>
      <c r="R248" s="66">
        <v>1</v>
      </c>
      <c r="S248" s="76">
        <f t="shared" si="154"/>
        <v>0</v>
      </c>
      <c r="T248" s="76">
        <f t="shared" si="155"/>
        <v>0</v>
      </c>
      <c r="U248" s="76">
        <f t="shared" si="156"/>
        <v>0</v>
      </c>
      <c r="V248" s="83" t="str">
        <f t="shared" si="157"/>
        <v>0</v>
      </c>
      <c r="W248" s="83" t="str">
        <f t="shared" si="158"/>
        <v>0</v>
      </c>
      <c r="X248" s="83">
        <f t="shared" si="159"/>
        <v>0</v>
      </c>
    </row>
    <row r="249" spans="1:24" s="35" customFormat="1" ht="16.5" customHeight="1">
      <c r="A249" s="9"/>
      <c r="B249" s="22" t="s">
        <v>87</v>
      </c>
      <c r="C249" s="51"/>
      <c r="D249" s="51"/>
      <c r="E249" s="51">
        <f t="shared" ref="E249:X249" si="189">SUM(E246:E248)</f>
        <v>0</v>
      </c>
      <c r="F249" s="105">
        <f t="shared" si="189"/>
        <v>0</v>
      </c>
      <c r="G249" s="105">
        <f t="shared" si="189"/>
        <v>0</v>
      </c>
      <c r="H249" s="100">
        <f t="shared" si="189"/>
        <v>0</v>
      </c>
      <c r="I249" s="129">
        <f t="shared" si="189"/>
        <v>0</v>
      </c>
      <c r="J249" s="129">
        <f t="shared" si="189"/>
        <v>0</v>
      </c>
      <c r="K249" s="124">
        <f t="shared" si="189"/>
        <v>0</v>
      </c>
      <c r="L249" s="155">
        <f t="shared" si="189"/>
        <v>0</v>
      </c>
      <c r="M249" s="155">
        <f t="shared" si="189"/>
        <v>0</v>
      </c>
      <c r="N249" s="150">
        <f t="shared" si="189"/>
        <v>0</v>
      </c>
      <c r="O249" s="58">
        <f t="shared" si="189"/>
        <v>0</v>
      </c>
      <c r="P249" s="58">
        <f t="shared" si="189"/>
        <v>0</v>
      </c>
      <c r="Q249" s="59">
        <f t="shared" si="189"/>
        <v>0</v>
      </c>
      <c r="R249" s="66">
        <f t="shared" si="189"/>
        <v>3</v>
      </c>
      <c r="S249" s="77">
        <f t="shared" si="189"/>
        <v>0</v>
      </c>
      <c r="T249" s="77">
        <f t="shared" si="189"/>
        <v>0</v>
      </c>
      <c r="U249" s="77">
        <f t="shared" si="189"/>
        <v>0</v>
      </c>
      <c r="V249" s="84">
        <f t="shared" si="189"/>
        <v>0</v>
      </c>
      <c r="W249" s="84">
        <f t="shared" si="189"/>
        <v>0</v>
      </c>
      <c r="X249" s="84">
        <f t="shared" si="189"/>
        <v>0</v>
      </c>
    </row>
    <row r="250" spans="1:24" s="35" customFormat="1" ht="16.5" customHeight="1">
      <c r="A250" s="9"/>
      <c r="B250" s="22" t="s">
        <v>89</v>
      </c>
      <c r="C250" s="51">
        <f t="shared" ref="C250:X250" si="190">C244+C249</f>
        <v>0</v>
      </c>
      <c r="D250" s="51">
        <f t="shared" si="190"/>
        <v>0</v>
      </c>
      <c r="E250" s="51">
        <f t="shared" si="190"/>
        <v>0</v>
      </c>
      <c r="F250" s="105">
        <f t="shared" si="190"/>
        <v>0</v>
      </c>
      <c r="G250" s="105">
        <f t="shared" si="190"/>
        <v>0</v>
      </c>
      <c r="H250" s="100">
        <f t="shared" si="190"/>
        <v>0</v>
      </c>
      <c r="I250" s="129">
        <f t="shared" si="190"/>
        <v>0</v>
      </c>
      <c r="J250" s="129">
        <f t="shared" si="190"/>
        <v>0</v>
      </c>
      <c r="K250" s="124">
        <f t="shared" si="190"/>
        <v>0</v>
      </c>
      <c r="L250" s="155">
        <f t="shared" si="190"/>
        <v>0</v>
      </c>
      <c r="M250" s="155">
        <f t="shared" si="190"/>
        <v>0</v>
      </c>
      <c r="N250" s="150">
        <f t="shared" si="190"/>
        <v>0</v>
      </c>
      <c r="O250" s="58">
        <f t="shared" si="190"/>
        <v>0</v>
      </c>
      <c r="P250" s="58">
        <f t="shared" si="190"/>
        <v>0</v>
      </c>
      <c r="Q250" s="59">
        <f t="shared" si="190"/>
        <v>0</v>
      </c>
      <c r="R250" s="66">
        <f t="shared" si="190"/>
        <v>21</v>
      </c>
      <c r="S250" s="77">
        <f t="shared" si="190"/>
        <v>0</v>
      </c>
      <c r="T250" s="77">
        <f t="shared" si="190"/>
        <v>0</v>
      </c>
      <c r="U250" s="77">
        <f t="shared" si="190"/>
        <v>0</v>
      </c>
      <c r="V250" s="84">
        <f t="shared" si="190"/>
        <v>0</v>
      </c>
      <c r="W250" s="84">
        <f t="shared" si="190"/>
        <v>0</v>
      </c>
      <c r="X250" s="84">
        <f t="shared" si="190"/>
        <v>0</v>
      </c>
    </row>
    <row r="251" spans="1:24" s="35" customFormat="1" ht="16.5" customHeight="1">
      <c r="A251" s="9"/>
      <c r="B251" s="22" t="s">
        <v>60</v>
      </c>
      <c r="C251" s="51">
        <f t="shared" ref="C251:X251" si="191">C250</f>
        <v>0</v>
      </c>
      <c r="D251" s="51">
        <f t="shared" si="191"/>
        <v>0</v>
      </c>
      <c r="E251" s="51">
        <f t="shared" si="191"/>
        <v>0</v>
      </c>
      <c r="F251" s="105">
        <f t="shared" si="191"/>
        <v>0</v>
      </c>
      <c r="G251" s="105">
        <f t="shared" si="191"/>
        <v>0</v>
      </c>
      <c r="H251" s="100">
        <f t="shared" si="191"/>
        <v>0</v>
      </c>
      <c r="I251" s="129">
        <f t="shared" si="191"/>
        <v>0</v>
      </c>
      <c r="J251" s="129">
        <f t="shared" si="191"/>
        <v>0</v>
      </c>
      <c r="K251" s="124">
        <f t="shared" si="191"/>
        <v>0</v>
      </c>
      <c r="L251" s="155">
        <f t="shared" si="191"/>
        <v>0</v>
      </c>
      <c r="M251" s="155">
        <f t="shared" si="191"/>
        <v>0</v>
      </c>
      <c r="N251" s="150">
        <f t="shared" si="191"/>
        <v>0</v>
      </c>
      <c r="O251" s="58">
        <f t="shared" si="191"/>
        <v>0</v>
      </c>
      <c r="P251" s="58">
        <f t="shared" si="191"/>
        <v>0</v>
      </c>
      <c r="Q251" s="59">
        <f t="shared" si="191"/>
        <v>0</v>
      </c>
      <c r="R251" s="66">
        <f t="shared" si="191"/>
        <v>21</v>
      </c>
      <c r="S251" s="77">
        <f t="shared" si="191"/>
        <v>0</v>
      </c>
      <c r="T251" s="77">
        <f t="shared" si="191"/>
        <v>0</v>
      </c>
      <c r="U251" s="77">
        <f t="shared" si="191"/>
        <v>0</v>
      </c>
      <c r="V251" s="84">
        <f t="shared" si="191"/>
        <v>0</v>
      </c>
      <c r="W251" s="84">
        <f t="shared" si="191"/>
        <v>0</v>
      </c>
      <c r="X251" s="84">
        <f t="shared" si="191"/>
        <v>0</v>
      </c>
    </row>
    <row r="252" spans="1:24" ht="16.5" customHeight="1">
      <c r="A252" s="5" t="s">
        <v>74</v>
      </c>
      <c r="B252" s="10"/>
      <c r="C252" s="52"/>
      <c r="D252" s="52"/>
      <c r="E252" s="52"/>
      <c r="F252" s="101"/>
      <c r="G252" s="101"/>
      <c r="H252" s="101"/>
      <c r="I252" s="126"/>
      <c r="J252" s="126"/>
      <c r="K252" s="126"/>
      <c r="L252" s="151"/>
      <c r="M252" s="151"/>
      <c r="N252" s="151"/>
      <c r="O252" s="60"/>
      <c r="P252" s="60"/>
      <c r="Q252" s="61"/>
      <c r="R252" s="69"/>
      <c r="S252" s="78"/>
      <c r="T252" s="78"/>
      <c r="U252" s="78"/>
      <c r="V252" s="85"/>
      <c r="W252" s="85"/>
      <c r="X252" s="86"/>
    </row>
    <row r="253" spans="1:24" ht="16.5" customHeight="1">
      <c r="A253" s="5"/>
      <c r="B253" s="11" t="s">
        <v>88</v>
      </c>
      <c r="C253" s="52"/>
      <c r="D253" s="52"/>
      <c r="E253" s="52"/>
      <c r="F253" s="101"/>
      <c r="G253" s="101"/>
      <c r="H253" s="101"/>
      <c r="I253" s="126"/>
      <c r="J253" s="126"/>
      <c r="K253" s="126"/>
      <c r="L253" s="151"/>
      <c r="M253" s="151"/>
      <c r="N253" s="151"/>
      <c r="O253" s="60"/>
      <c r="P253" s="60"/>
      <c r="Q253" s="61"/>
      <c r="R253" s="69"/>
      <c r="S253" s="78"/>
      <c r="T253" s="78"/>
      <c r="U253" s="78"/>
      <c r="V253" s="85"/>
      <c r="W253" s="85"/>
      <c r="X253" s="86"/>
    </row>
    <row r="254" spans="1:24" ht="16.5" customHeight="1">
      <c r="A254" s="7"/>
      <c r="B254" s="10" t="s">
        <v>97</v>
      </c>
      <c r="C254" s="52"/>
      <c r="D254" s="52"/>
      <c r="E254" s="52"/>
      <c r="F254" s="102"/>
      <c r="G254" s="102"/>
      <c r="H254" s="101"/>
      <c r="I254" s="127"/>
      <c r="J254" s="127"/>
      <c r="K254" s="126"/>
      <c r="L254" s="152"/>
      <c r="M254" s="152"/>
      <c r="N254" s="151"/>
      <c r="O254" s="60"/>
      <c r="P254" s="60"/>
      <c r="Q254" s="61"/>
      <c r="R254" s="68"/>
      <c r="S254" s="78"/>
      <c r="T254" s="78"/>
      <c r="U254" s="78"/>
      <c r="V254" s="85"/>
      <c r="W254" s="85"/>
      <c r="X254" s="86"/>
    </row>
    <row r="255" spans="1:24" ht="16.5" customHeight="1">
      <c r="A255" s="8"/>
      <c r="B255" s="16" t="s">
        <v>111</v>
      </c>
      <c r="C255" s="50"/>
      <c r="D255" s="50"/>
      <c r="E255" s="50">
        <f t="shared" si="164"/>
        <v>0</v>
      </c>
      <c r="F255" s="104">
        <v>0</v>
      </c>
      <c r="G255" s="104">
        <v>0</v>
      </c>
      <c r="H255" s="99">
        <f t="shared" si="165"/>
        <v>0</v>
      </c>
      <c r="I255" s="136">
        <v>0</v>
      </c>
      <c r="J255" s="136">
        <v>0</v>
      </c>
      <c r="K255" s="123">
        <f t="shared" si="166"/>
        <v>0</v>
      </c>
      <c r="L255" s="154">
        <v>0</v>
      </c>
      <c r="M255" s="154">
        <v>0</v>
      </c>
      <c r="N255" s="149">
        <f t="shared" si="167"/>
        <v>0</v>
      </c>
      <c r="O255" s="56">
        <f t="shared" ref="O255:P259" si="192">C255+F255+I255+L255</f>
        <v>0</v>
      </c>
      <c r="P255" s="56">
        <f t="shared" si="192"/>
        <v>0</v>
      </c>
      <c r="Q255" s="57">
        <f t="shared" si="169"/>
        <v>0</v>
      </c>
      <c r="R255" s="66">
        <v>2</v>
      </c>
      <c r="S255" s="76" t="str">
        <f t="shared" si="154"/>
        <v>0</v>
      </c>
      <c r="T255" s="76" t="str">
        <f t="shared" si="155"/>
        <v>0</v>
      </c>
      <c r="U255" s="76">
        <f t="shared" si="156"/>
        <v>0</v>
      </c>
      <c r="V255" s="83">
        <f t="shared" si="157"/>
        <v>0</v>
      </c>
      <c r="W255" s="83">
        <f t="shared" si="158"/>
        <v>0</v>
      </c>
      <c r="X255" s="83">
        <f t="shared" si="159"/>
        <v>0</v>
      </c>
    </row>
    <row r="256" spans="1:24" ht="16.5" customHeight="1">
      <c r="A256" s="8"/>
      <c r="B256" s="16" t="s">
        <v>46</v>
      </c>
      <c r="C256" s="50"/>
      <c r="D256" s="50"/>
      <c r="E256" s="50">
        <f t="shared" si="164"/>
        <v>0</v>
      </c>
      <c r="F256" s="104">
        <v>0</v>
      </c>
      <c r="G256" s="104">
        <v>0</v>
      </c>
      <c r="H256" s="99">
        <f t="shared" si="165"/>
        <v>0</v>
      </c>
      <c r="I256" s="136">
        <v>0</v>
      </c>
      <c r="J256" s="136">
        <v>0</v>
      </c>
      <c r="K256" s="123">
        <f t="shared" si="166"/>
        <v>0</v>
      </c>
      <c r="L256" s="154">
        <v>0</v>
      </c>
      <c r="M256" s="154">
        <v>0</v>
      </c>
      <c r="N256" s="149">
        <f t="shared" si="167"/>
        <v>0</v>
      </c>
      <c r="O256" s="56">
        <f t="shared" si="192"/>
        <v>0</v>
      </c>
      <c r="P256" s="56">
        <f t="shared" si="192"/>
        <v>0</v>
      </c>
      <c r="Q256" s="57">
        <f t="shared" si="169"/>
        <v>0</v>
      </c>
      <c r="R256" s="66">
        <v>2</v>
      </c>
      <c r="S256" s="76" t="str">
        <f t="shared" si="154"/>
        <v>0</v>
      </c>
      <c r="T256" s="76" t="str">
        <f t="shared" si="155"/>
        <v>0</v>
      </c>
      <c r="U256" s="76">
        <f t="shared" si="156"/>
        <v>0</v>
      </c>
      <c r="V256" s="83">
        <f t="shared" si="157"/>
        <v>0</v>
      </c>
      <c r="W256" s="83">
        <f t="shared" si="158"/>
        <v>0</v>
      </c>
      <c r="X256" s="83">
        <f t="shared" si="159"/>
        <v>0</v>
      </c>
    </row>
    <row r="257" spans="1:24" ht="16.5" customHeight="1">
      <c r="A257" s="8"/>
      <c r="B257" s="16" t="s">
        <v>47</v>
      </c>
      <c r="C257" s="50"/>
      <c r="D257" s="50"/>
      <c r="E257" s="50">
        <f t="shared" si="164"/>
        <v>0</v>
      </c>
      <c r="F257" s="104">
        <v>0</v>
      </c>
      <c r="G257" s="104">
        <v>0</v>
      </c>
      <c r="H257" s="99">
        <f t="shared" si="165"/>
        <v>0</v>
      </c>
      <c r="I257" s="136">
        <v>0</v>
      </c>
      <c r="J257" s="136">
        <v>0</v>
      </c>
      <c r="K257" s="123">
        <f t="shared" si="166"/>
        <v>0</v>
      </c>
      <c r="L257" s="154">
        <v>0</v>
      </c>
      <c r="M257" s="154">
        <v>0</v>
      </c>
      <c r="N257" s="149">
        <f t="shared" si="167"/>
        <v>0</v>
      </c>
      <c r="O257" s="56">
        <f t="shared" si="192"/>
        <v>0</v>
      </c>
      <c r="P257" s="56">
        <f t="shared" si="192"/>
        <v>0</v>
      </c>
      <c r="Q257" s="57">
        <f t="shared" si="169"/>
        <v>0</v>
      </c>
      <c r="R257" s="66">
        <v>2</v>
      </c>
      <c r="S257" s="76" t="str">
        <f t="shared" si="154"/>
        <v>0</v>
      </c>
      <c r="T257" s="76" t="str">
        <f t="shared" si="155"/>
        <v>0</v>
      </c>
      <c r="U257" s="76">
        <f t="shared" si="156"/>
        <v>0</v>
      </c>
      <c r="V257" s="83">
        <f t="shared" si="157"/>
        <v>0</v>
      </c>
      <c r="W257" s="83">
        <f t="shared" si="158"/>
        <v>0</v>
      </c>
      <c r="X257" s="83">
        <f t="shared" si="159"/>
        <v>0</v>
      </c>
    </row>
    <row r="258" spans="1:24" s="2" customFormat="1" ht="16.5" customHeight="1">
      <c r="A258" s="5"/>
      <c r="B258" s="27" t="s">
        <v>75</v>
      </c>
      <c r="C258" s="50"/>
      <c r="D258" s="50"/>
      <c r="E258" s="50">
        <f t="shared" si="164"/>
        <v>0</v>
      </c>
      <c r="F258" s="104">
        <v>0</v>
      </c>
      <c r="G258" s="104">
        <v>0</v>
      </c>
      <c r="H258" s="99">
        <f t="shared" si="165"/>
        <v>0</v>
      </c>
      <c r="I258" s="136">
        <v>0</v>
      </c>
      <c r="J258" s="136">
        <v>0</v>
      </c>
      <c r="K258" s="123">
        <f t="shared" si="166"/>
        <v>0</v>
      </c>
      <c r="L258" s="154">
        <v>0</v>
      </c>
      <c r="M258" s="154">
        <v>0</v>
      </c>
      <c r="N258" s="149">
        <f t="shared" si="167"/>
        <v>0</v>
      </c>
      <c r="O258" s="56">
        <f t="shared" si="192"/>
        <v>0</v>
      </c>
      <c r="P258" s="56">
        <f t="shared" si="192"/>
        <v>0</v>
      </c>
      <c r="Q258" s="57">
        <f t="shared" si="169"/>
        <v>0</v>
      </c>
      <c r="R258" s="64">
        <v>2</v>
      </c>
      <c r="S258" s="76" t="str">
        <f t="shared" si="154"/>
        <v>0</v>
      </c>
      <c r="T258" s="76" t="str">
        <f t="shared" si="155"/>
        <v>0</v>
      </c>
      <c r="U258" s="76">
        <f t="shared" si="156"/>
        <v>0</v>
      </c>
      <c r="V258" s="83">
        <f t="shared" si="157"/>
        <v>0</v>
      </c>
      <c r="W258" s="83">
        <f t="shared" si="158"/>
        <v>0</v>
      </c>
      <c r="X258" s="83">
        <f t="shared" si="159"/>
        <v>0</v>
      </c>
    </row>
    <row r="259" spans="1:24" ht="16.5" customHeight="1">
      <c r="A259" s="8"/>
      <c r="B259" s="16" t="s">
        <v>48</v>
      </c>
      <c r="C259" s="50"/>
      <c r="D259" s="50"/>
      <c r="E259" s="50">
        <f t="shared" si="164"/>
        <v>0</v>
      </c>
      <c r="F259" s="104">
        <v>0</v>
      </c>
      <c r="G259" s="104">
        <v>0</v>
      </c>
      <c r="H259" s="99">
        <f t="shared" si="165"/>
        <v>0</v>
      </c>
      <c r="I259" s="136">
        <v>0</v>
      </c>
      <c r="J259" s="136">
        <v>0</v>
      </c>
      <c r="K259" s="123">
        <f t="shared" si="166"/>
        <v>0</v>
      </c>
      <c r="L259" s="154">
        <v>0</v>
      </c>
      <c r="M259" s="154">
        <v>0</v>
      </c>
      <c r="N259" s="149">
        <f t="shared" si="167"/>
        <v>0</v>
      </c>
      <c r="O259" s="56">
        <f t="shared" si="192"/>
        <v>0</v>
      </c>
      <c r="P259" s="56">
        <f t="shared" si="192"/>
        <v>0</v>
      </c>
      <c r="Q259" s="57">
        <f t="shared" si="169"/>
        <v>0</v>
      </c>
      <c r="R259" s="66">
        <v>2</v>
      </c>
      <c r="S259" s="76" t="str">
        <f t="shared" si="154"/>
        <v>0</v>
      </c>
      <c r="T259" s="76" t="str">
        <f t="shared" si="155"/>
        <v>0</v>
      </c>
      <c r="U259" s="76">
        <f t="shared" si="156"/>
        <v>0</v>
      </c>
      <c r="V259" s="83">
        <f t="shared" si="157"/>
        <v>0</v>
      </c>
      <c r="W259" s="83">
        <f t="shared" si="158"/>
        <v>0</v>
      </c>
      <c r="X259" s="83">
        <f t="shared" si="159"/>
        <v>0</v>
      </c>
    </row>
    <row r="260" spans="1:24" s="35" customFormat="1" ht="16.5" customHeight="1">
      <c r="A260" s="9"/>
      <c r="B260" s="22" t="s">
        <v>5</v>
      </c>
      <c r="C260" s="51">
        <f t="shared" ref="C260:X260" si="193">SUM(C255:C259)</f>
        <v>0</v>
      </c>
      <c r="D260" s="51">
        <f t="shared" si="193"/>
        <v>0</v>
      </c>
      <c r="E260" s="51">
        <f t="shared" si="193"/>
        <v>0</v>
      </c>
      <c r="F260" s="105">
        <f t="shared" si="193"/>
        <v>0</v>
      </c>
      <c r="G260" s="105">
        <f t="shared" si="193"/>
        <v>0</v>
      </c>
      <c r="H260" s="100">
        <f t="shared" si="193"/>
        <v>0</v>
      </c>
      <c r="I260" s="129">
        <f t="shared" si="193"/>
        <v>0</v>
      </c>
      <c r="J260" s="129">
        <f t="shared" si="193"/>
        <v>0</v>
      </c>
      <c r="K260" s="124">
        <f t="shared" si="193"/>
        <v>0</v>
      </c>
      <c r="L260" s="155">
        <f t="shared" si="193"/>
        <v>0</v>
      </c>
      <c r="M260" s="155">
        <f t="shared" si="193"/>
        <v>0</v>
      </c>
      <c r="N260" s="150">
        <f t="shared" si="193"/>
        <v>0</v>
      </c>
      <c r="O260" s="58">
        <f t="shared" si="193"/>
        <v>0</v>
      </c>
      <c r="P260" s="58">
        <f t="shared" si="193"/>
        <v>0</v>
      </c>
      <c r="Q260" s="59">
        <f t="shared" si="193"/>
        <v>0</v>
      </c>
      <c r="R260" s="66">
        <f t="shared" si="193"/>
        <v>10</v>
      </c>
      <c r="S260" s="77">
        <f t="shared" si="193"/>
        <v>0</v>
      </c>
      <c r="T260" s="77">
        <f t="shared" si="193"/>
        <v>0</v>
      </c>
      <c r="U260" s="77">
        <f t="shared" si="193"/>
        <v>0</v>
      </c>
      <c r="V260" s="84">
        <f t="shared" si="193"/>
        <v>0</v>
      </c>
      <c r="W260" s="84">
        <f t="shared" si="193"/>
        <v>0</v>
      </c>
      <c r="X260" s="84">
        <f t="shared" si="193"/>
        <v>0</v>
      </c>
    </row>
    <row r="261" spans="1:24" ht="16.5" customHeight="1">
      <c r="A261" s="8"/>
      <c r="B261" s="12" t="s">
        <v>163</v>
      </c>
      <c r="C261" s="52"/>
      <c r="D261" s="52"/>
      <c r="E261" s="52"/>
      <c r="F261" s="107"/>
      <c r="G261" s="107"/>
      <c r="H261" s="101"/>
      <c r="I261" s="131"/>
      <c r="J261" s="131"/>
      <c r="K261" s="126"/>
      <c r="L261" s="157"/>
      <c r="M261" s="157"/>
      <c r="N261" s="151"/>
      <c r="O261" s="60"/>
      <c r="P261" s="60"/>
      <c r="Q261" s="61"/>
      <c r="R261" s="70"/>
      <c r="S261" s="78"/>
      <c r="T261" s="78"/>
      <c r="U261" s="78"/>
      <c r="V261" s="85"/>
      <c r="W261" s="85"/>
      <c r="X261" s="86"/>
    </row>
    <row r="262" spans="1:24" s="2" customFormat="1" ht="16.5" customHeight="1">
      <c r="A262" s="5"/>
      <c r="B262" s="16" t="s">
        <v>111</v>
      </c>
      <c r="C262" s="50"/>
      <c r="D262" s="50"/>
      <c r="E262" s="50">
        <f t="shared" si="164"/>
        <v>0</v>
      </c>
      <c r="F262" s="104">
        <v>0</v>
      </c>
      <c r="G262" s="104">
        <v>0</v>
      </c>
      <c r="H262" s="99">
        <f t="shared" si="165"/>
        <v>0</v>
      </c>
      <c r="I262" s="136">
        <v>0</v>
      </c>
      <c r="J262" s="136">
        <v>0</v>
      </c>
      <c r="K262" s="123">
        <f t="shared" si="166"/>
        <v>0</v>
      </c>
      <c r="L262" s="154">
        <v>0</v>
      </c>
      <c r="M262" s="154">
        <v>0</v>
      </c>
      <c r="N262" s="149">
        <f t="shared" si="167"/>
        <v>0</v>
      </c>
      <c r="O262" s="56">
        <f t="shared" ref="O262:P266" si="194">C262+F262+I262+L262</f>
        <v>0</v>
      </c>
      <c r="P262" s="56">
        <f t="shared" si="194"/>
        <v>0</v>
      </c>
      <c r="Q262" s="57">
        <f t="shared" si="169"/>
        <v>0</v>
      </c>
      <c r="R262" s="64">
        <v>2</v>
      </c>
      <c r="S262" s="76" t="str">
        <f t="shared" si="154"/>
        <v>0</v>
      </c>
      <c r="T262" s="76" t="str">
        <f t="shared" si="155"/>
        <v>0</v>
      </c>
      <c r="U262" s="76">
        <f t="shared" si="156"/>
        <v>0</v>
      </c>
      <c r="V262" s="83">
        <f t="shared" si="157"/>
        <v>0</v>
      </c>
      <c r="W262" s="83">
        <f t="shared" si="158"/>
        <v>0</v>
      </c>
      <c r="X262" s="83">
        <f t="shared" si="159"/>
        <v>0</v>
      </c>
    </row>
    <row r="263" spans="1:24" s="2" customFormat="1" ht="16.5" customHeight="1">
      <c r="A263" s="5"/>
      <c r="B263" s="16" t="s">
        <v>155</v>
      </c>
      <c r="C263" s="50"/>
      <c r="D263" s="50"/>
      <c r="E263" s="50">
        <f t="shared" si="164"/>
        <v>0</v>
      </c>
      <c r="F263" s="104">
        <v>0</v>
      </c>
      <c r="G263" s="104">
        <v>0</v>
      </c>
      <c r="H263" s="99">
        <f t="shared" si="165"/>
        <v>0</v>
      </c>
      <c r="I263" s="136">
        <v>0</v>
      </c>
      <c r="J263" s="136">
        <v>0</v>
      </c>
      <c r="K263" s="123">
        <f t="shared" si="166"/>
        <v>0</v>
      </c>
      <c r="L263" s="154">
        <v>0</v>
      </c>
      <c r="M263" s="154">
        <v>0</v>
      </c>
      <c r="N263" s="149">
        <f t="shared" si="167"/>
        <v>0</v>
      </c>
      <c r="O263" s="56">
        <f t="shared" si="194"/>
        <v>0</v>
      </c>
      <c r="P263" s="56">
        <f t="shared" si="194"/>
        <v>0</v>
      </c>
      <c r="Q263" s="57">
        <f t="shared" si="169"/>
        <v>0</v>
      </c>
      <c r="R263" s="64">
        <v>2</v>
      </c>
      <c r="S263" s="76" t="str">
        <f t="shared" si="154"/>
        <v>0</v>
      </c>
      <c r="T263" s="76" t="str">
        <f t="shared" si="155"/>
        <v>0</v>
      </c>
      <c r="U263" s="76">
        <f t="shared" si="156"/>
        <v>0</v>
      </c>
      <c r="V263" s="83">
        <f t="shared" si="157"/>
        <v>0</v>
      </c>
      <c r="W263" s="83">
        <f t="shared" si="158"/>
        <v>0</v>
      </c>
      <c r="X263" s="83">
        <f t="shared" si="159"/>
        <v>0</v>
      </c>
    </row>
    <row r="264" spans="1:24" ht="16.5" customHeight="1">
      <c r="A264" s="5"/>
      <c r="B264" s="16" t="s">
        <v>47</v>
      </c>
      <c r="C264" s="50"/>
      <c r="D264" s="50"/>
      <c r="E264" s="50">
        <f t="shared" si="164"/>
        <v>0</v>
      </c>
      <c r="F264" s="104">
        <v>0</v>
      </c>
      <c r="G264" s="104">
        <v>0</v>
      </c>
      <c r="H264" s="99">
        <f t="shared" si="165"/>
        <v>0</v>
      </c>
      <c r="I264" s="136">
        <v>0</v>
      </c>
      <c r="J264" s="136">
        <v>0</v>
      </c>
      <c r="K264" s="123">
        <f t="shared" si="166"/>
        <v>0</v>
      </c>
      <c r="L264" s="154">
        <v>0</v>
      </c>
      <c r="M264" s="154">
        <v>0</v>
      </c>
      <c r="N264" s="149">
        <f t="shared" si="167"/>
        <v>0</v>
      </c>
      <c r="O264" s="56">
        <f t="shared" si="194"/>
        <v>0</v>
      </c>
      <c r="P264" s="56">
        <f t="shared" si="194"/>
        <v>0</v>
      </c>
      <c r="Q264" s="57">
        <f t="shared" si="169"/>
        <v>0</v>
      </c>
      <c r="R264" s="66">
        <v>2</v>
      </c>
      <c r="S264" s="76" t="str">
        <f t="shared" ref="S264:S328" si="195">IF(R264=1,O264,"0")</f>
        <v>0</v>
      </c>
      <c r="T264" s="76" t="str">
        <f t="shared" ref="T264:T328" si="196">IF(R264=1,P264,"0")</f>
        <v>0</v>
      </c>
      <c r="U264" s="76">
        <f t="shared" ref="U264:U328" si="197">S264+T264</f>
        <v>0</v>
      </c>
      <c r="V264" s="83">
        <f t="shared" ref="V264:V328" si="198">IF(R264=2,O264,"0")</f>
        <v>0</v>
      </c>
      <c r="W264" s="83">
        <f t="shared" ref="W264:W328" si="199">IF(R264=2,P264,"0")</f>
        <v>0</v>
      </c>
      <c r="X264" s="83">
        <f t="shared" ref="X264:X328" si="200">V264+W264</f>
        <v>0</v>
      </c>
    </row>
    <row r="265" spans="1:24" ht="16.5" customHeight="1">
      <c r="A265" s="5"/>
      <c r="B265" s="16" t="s">
        <v>75</v>
      </c>
      <c r="C265" s="50"/>
      <c r="D265" s="50"/>
      <c r="E265" s="50">
        <f t="shared" ref="E265:E328" si="201">C265+D265</f>
        <v>0</v>
      </c>
      <c r="F265" s="104">
        <v>0</v>
      </c>
      <c r="G265" s="104">
        <v>0</v>
      </c>
      <c r="H265" s="99">
        <f t="shared" ref="H265:H328" si="202">F265+G265</f>
        <v>0</v>
      </c>
      <c r="I265" s="136">
        <v>0</v>
      </c>
      <c r="J265" s="136">
        <v>0</v>
      </c>
      <c r="K265" s="123">
        <f t="shared" ref="K265:K328" si="203">I265+J265</f>
        <v>0</v>
      </c>
      <c r="L265" s="154">
        <v>0</v>
      </c>
      <c r="M265" s="154">
        <v>0</v>
      </c>
      <c r="N265" s="149">
        <f t="shared" ref="N265:N328" si="204">L265+M265</f>
        <v>0</v>
      </c>
      <c r="O265" s="56">
        <f t="shared" si="194"/>
        <v>0</v>
      </c>
      <c r="P265" s="56">
        <f t="shared" si="194"/>
        <v>0</v>
      </c>
      <c r="Q265" s="57">
        <f t="shared" ref="Q265:Q328" si="205">O265+P265</f>
        <v>0</v>
      </c>
      <c r="R265" s="66">
        <v>2</v>
      </c>
      <c r="S265" s="76" t="str">
        <f t="shared" si="195"/>
        <v>0</v>
      </c>
      <c r="T265" s="76" t="str">
        <f t="shared" si="196"/>
        <v>0</v>
      </c>
      <c r="U265" s="76">
        <f t="shared" si="197"/>
        <v>0</v>
      </c>
      <c r="V265" s="83">
        <f t="shared" si="198"/>
        <v>0</v>
      </c>
      <c r="W265" s="83">
        <f t="shared" si="199"/>
        <v>0</v>
      </c>
      <c r="X265" s="83">
        <f t="shared" si="200"/>
        <v>0</v>
      </c>
    </row>
    <row r="266" spans="1:24" ht="16.5" customHeight="1">
      <c r="A266" s="7"/>
      <c r="B266" s="16" t="s">
        <v>48</v>
      </c>
      <c r="C266" s="50"/>
      <c r="D266" s="50"/>
      <c r="E266" s="50">
        <f t="shared" si="201"/>
        <v>0</v>
      </c>
      <c r="F266" s="104">
        <v>0</v>
      </c>
      <c r="G266" s="104">
        <v>0</v>
      </c>
      <c r="H266" s="99">
        <f t="shared" si="202"/>
        <v>0</v>
      </c>
      <c r="I266" s="136">
        <v>0</v>
      </c>
      <c r="J266" s="136">
        <v>0</v>
      </c>
      <c r="K266" s="123">
        <f t="shared" si="203"/>
        <v>0</v>
      </c>
      <c r="L266" s="154">
        <v>0</v>
      </c>
      <c r="M266" s="154">
        <v>0</v>
      </c>
      <c r="N266" s="149">
        <f t="shared" si="204"/>
        <v>0</v>
      </c>
      <c r="O266" s="56">
        <f t="shared" si="194"/>
        <v>0</v>
      </c>
      <c r="P266" s="56">
        <f t="shared" si="194"/>
        <v>0</v>
      </c>
      <c r="Q266" s="57">
        <f t="shared" si="205"/>
        <v>0</v>
      </c>
      <c r="R266" s="66">
        <v>2</v>
      </c>
      <c r="S266" s="76" t="str">
        <f t="shared" si="195"/>
        <v>0</v>
      </c>
      <c r="T266" s="76" t="str">
        <f t="shared" si="196"/>
        <v>0</v>
      </c>
      <c r="U266" s="76">
        <f t="shared" si="197"/>
        <v>0</v>
      </c>
      <c r="V266" s="83">
        <f t="shared" si="198"/>
        <v>0</v>
      </c>
      <c r="W266" s="83">
        <f t="shared" si="199"/>
        <v>0</v>
      </c>
      <c r="X266" s="83">
        <f t="shared" si="200"/>
        <v>0</v>
      </c>
    </row>
    <row r="267" spans="1:24" s="35" customFormat="1" ht="16.5" customHeight="1">
      <c r="A267" s="36"/>
      <c r="B267" s="22" t="s">
        <v>5</v>
      </c>
      <c r="C267" s="51">
        <f t="shared" ref="C267:X267" si="206">SUM(C262:C266)</f>
        <v>0</v>
      </c>
      <c r="D267" s="51">
        <f t="shared" si="206"/>
        <v>0</v>
      </c>
      <c r="E267" s="51">
        <f t="shared" si="206"/>
        <v>0</v>
      </c>
      <c r="F267" s="105">
        <f t="shared" si="206"/>
        <v>0</v>
      </c>
      <c r="G267" s="105">
        <f t="shared" si="206"/>
        <v>0</v>
      </c>
      <c r="H267" s="100">
        <f t="shared" si="206"/>
        <v>0</v>
      </c>
      <c r="I267" s="129">
        <f t="shared" si="206"/>
        <v>0</v>
      </c>
      <c r="J267" s="129">
        <f t="shared" si="206"/>
        <v>0</v>
      </c>
      <c r="K267" s="124">
        <f t="shared" si="206"/>
        <v>0</v>
      </c>
      <c r="L267" s="155">
        <f t="shared" si="206"/>
        <v>0</v>
      </c>
      <c r="M267" s="155">
        <f t="shared" si="206"/>
        <v>0</v>
      </c>
      <c r="N267" s="150">
        <f t="shared" si="206"/>
        <v>0</v>
      </c>
      <c r="O267" s="58">
        <f t="shared" si="206"/>
        <v>0</v>
      </c>
      <c r="P267" s="58">
        <f t="shared" si="206"/>
        <v>0</v>
      </c>
      <c r="Q267" s="59">
        <f t="shared" si="206"/>
        <v>0</v>
      </c>
      <c r="R267" s="66">
        <f t="shared" si="206"/>
        <v>10</v>
      </c>
      <c r="S267" s="77">
        <f t="shared" si="206"/>
        <v>0</v>
      </c>
      <c r="T267" s="77">
        <f t="shared" si="206"/>
        <v>0</v>
      </c>
      <c r="U267" s="77">
        <f t="shared" si="206"/>
        <v>0</v>
      </c>
      <c r="V267" s="84">
        <f t="shared" si="206"/>
        <v>0</v>
      </c>
      <c r="W267" s="84">
        <f t="shared" si="206"/>
        <v>0</v>
      </c>
      <c r="X267" s="84">
        <f t="shared" si="206"/>
        <v>0</v>
      </c>
    </row>
    <row r="268" spans="1:24" s="35" customFormat="1" ht="16.5" customHeight="1">
      <c r="A268" s="36"/>
      <c r="B268" s="22" t="s">
        <v>87</v>
      </c>
      <c r="C268" s="51">
        <f t="shared" ref="C268:X268" si="207">C260+C267</f>
        <v>0</v>
      </c>
      <c r="D268" s="51">
        <f t="shared" si="207"/>
        <v>0</v>
      </c>
      <c r="E268" s="51">
        <f t="shared" si="207"/>
        <v>0</v>
      </c>
      <c r="F268" s="105">
        <f t="shared" si="207"/>
        <v>0</v>
      </c>
      <c r="G268" s="105">
        <f t="shared" si="207"/>
        <v>0</v>
      </c>
      <c r="H268" s="100">
        <f t="shared" si="207"/>
        <v>0</v>
      </c>
      <c r="I268" s="129">
        <f t="shared" si="207"/>
        <v>0</v>
      </c>
      <c r="J268" s="129">
        <f t="shared" si="207"/>
        <v>0</v>
      </c>
      <c r="K268" s="124">
        <f t="shared" si="207"/>
        <v>0</v>
      </c>
      <c r="L268" s="155">
        <f t="shared" si="207"/>
        <v>0</v>
      </c>
      <c r="M268" s="155">
        <f t="shared" si="207"/>
        <v>0</v>
      </c>
      <c r="N268" s="150">
        <f t="shared" si="207"/>
        <v>0</v>
      </c>
      <c r="O268" s="58">
        <f t="shared" si="207"/>
        <v>0</v>
      </c>
      <c r="P268" s="58">
        <f t="shared" si="207"/>
        <v>0</v>
      </c>
      <c r="Q268" s="59">
        <f t="shared" si="207"/>
        <v>0</v>
      </c>
      <c r="R268" s="66">
        <f t="shared" si="207"/>
        <v>20</v>
      </c>
      <c r="S268" s="77">
        <f t="shared" si="207"/>
        <v>0</v>
      </c>
      <c r="T268" s="77">
        <f t="shared" si="207"/>
        <v>0</v>
      </c>
      <c r="U268" s="77">
        <f t="shared" si="207"/>
        <v>0</v>
      </c>
      <c r="V268" s="84">
        <f t="shared" si="207"/>
        <v>0</v>
      </c>
      <c r="W268" s="84">
        <f t="shared" si="207"/>
        <v>0</v>
      </c>
      <c r="X268" s="84">
        <f t="shared" si="207"/>
        <v>0</v>
      </c>
    </row>
    <row r="269" spans="1:24" s="35" customFormat="1" ht="16.5" customHeight="1">
      <c r="A269" s="36"/>
      <c r="B269" s="22" t="s">
        <v>89</v>
      </c>
      <c r="C269" s="51">
        <f t="shared" ref="C269:X269" si="208">C268</f>
        <v>0</v>
      </c>
      <c r="D269" s="51">
        <f t="shared" si="208"/>
        <v>0</v>
      </c>
      <c r="E269" s="51">
        <f t="shared" si="208"/>
        <v>0</v>
      </c>
      <c r="F269" s="105">
        <f t="shared" si="208"/>
        <v>0</v>
      </c>
      <c r="G269" s="105">
        <f t="shared" si="208"/>
        <v>0</v>
      </c>
      <c r="H269" s="100">
        <f t="shared" si="208"/>
        <v>0</v>
      </c>
      <c r="I269" s="129">
        <f t="shared" si="208"/>
        <v>0</v>
      </c>
      <c r="J269" s="129">
        <f t="shared" si="208"/>
        <v>0</v>
      </c>
      <c r="K269" s="124">
        <f t="shared" si="208"/>
        <v>0</v>
      </c>
      <c r="L269" s="155">
        <f t="shared" si="208"/>
        <v>0</v>
      </c>
      <c r="M269" s="155">
        <f t="shared" si="208"/>
        <v>0</v>
      </c>
      <c r="N269" s="150">
        <f t="shared" si="208"/>
        <v>0</v>
      </c>
      <c r="O269" s="58">
        <f t="shared" si="208"/>
        <v>0</v>
      </c>
      <c r="P269" s="58">
        <f t="shared" si="208"/>
        <v>0</v>
      </c>
      <c r="Q269" s="59">
        <f t="shared" si="208"/>
        <v>0</v>
      </c>
      <c r="R269" s="66">
        <f t="shared" si="208"/>
        <v>20</v>
      </c>
      <c r="S269" s="77">
        <f t="shared" si="208"/>
        <v>0</v>
      </c>
      <c r="T269" s="77">
        <f t="shared" si="208"/>
        <v>0</v>
      </c>
      <c r="U269" s="77">
        <f t="shared" si="208"/>
        <v>0</v>
      </c>
      <c r="V269" s="84">
        <f t="shared" si="208"/>
        <v>0</v>
      </c>
      <c r="W269" s="84">
        <f t="shared" si="208"/>
        <v>0</v>
      </c>
      <c r="X269" s="84">
        <f t="shared" si="208"/>
        <v>0</v>
      </c>
    </row>
    <row r="270" spans="1:24" ht="16.5" customHeight="1">
      <c r="A270" s="8"/>
      <c r="B270" s="13" t="s">
        <v>130</v>
      </c>
      <c r="C270" s="52"/>
      <c r="D270" s="52"/>
      <c r="E270" s="52"/>
      <c r="F270" s="101"/>
      <c r="G270" s="101"/>
      <c r="H270" s="101"/>
      <c r="I270" s="126"/>
      <c r="J270" s="126"/>
      <c r="K270" s="126"/>
      <c r="L270" s="151"/>
      <c r="M270" s="151"/>
      <c r="N270" s="151"/>
      <c r="O270" s="60"/>
      <c r="P270" s="60"/>
      <c r="Q270" s="61"/>
      <c r="R270" s="69"/>
      <c r="S270" s="78"/>
      <c r="T270" s="78"/>
      <c r="U270" s="78"/>
      <c r="V270" s="85"/>
      <c r="W270" s="85"/>
      <c r="X270" s="86"/>
    </row>
    <row r="271" spans="1:24" ht="16.5" customHeight="1">
      <c r="A271" s="7"/>
      <c r="B271" s="10" t="s">
        <v>97</v>
      </c>
      <c r="C271" s="52"/>
      <c r="D271" s="52"/>
      <c r="E271" s="52"/>
      <c r="F271" s="102"/>
      <c r="G271" s="102"/>
      <c r="H271" s="101"/>
      <c r="I271" s="127"/>
      <c r="J271" s="127"/>
      <c r="K271" s="126"/>
      <c r="L271" s="152"/>
      <c r="M271" s="152"/>
      <c r="N271" s="151"/>
      <c r="O271" s="60"/>
      <c r="P271" s="60"/>
      <c r="Q271" s="61"/>
      <c r="R271" s="68"/>
      <c r="S271" s="78"/>
      <c r="T271" s="78"/>
      <c r="U271" s="78"/>
      <c r="V271" s="85"/>
      <c r="W271" s="85"/>
      <c r="X271" s="86"/>
    </row>
    <row r="272" spans="1:24" ht="16.5" customHeight="1">
      <c r="A272" s="8"/>
      <c r="B272" s="16" t="s">
        <v>111</v>
      </c>
      <c r="C272" s="50"/>
      <c r="D272" s="50"/>
      <c r="E272" s="50">
        <f t="shared" si="201"/>
        <v>0</v>
      </c>
      <c r="F272" s="104">
        <v>0</v>
      </c>
      <c r="G272" s="104">
        <v>0</v>
      </c>
      <c r="H272" s="99">
        <f t="shared" si="202"/>
        <v>0</v>
      </c>
      <c r="I272" s="136">
        <v>0</v>
      </c>
      <c r="J272" s="136">
        <v>0</v>
      </c>
      <c r="K272" s="123">
        <f t="shared" si="203"/>
        <v>0</v>
      </c>
      <c r="L272" s="154">
        <v>0</v>
      </c>
      <c r="M272" s="154">
        <v>0</v>
      </c>
      <c r="N272" s="149">
        <f t="shared" si="204"/>
        <v>0</v>
      </c>
      <c r="O272" s="56">
        <f t="shared" ref="O272:P276" si="209">C272+F272+I272+L272</f>
        <v>0</v>
      </c>
      <c r="P272" s="56">
        <f t="shared" si="209"/>
        <v>0</v>
      </c>
      <c r="Q272" s="57">
        <f t="shared" si="205"/>
        <v>0</v>
      </c>
      <c r="R272" s="66">
        <v>2</v>
      </c>
      <c r="S272" s="76" t="str">
        <f t="shared" si="195"/>
        <v>0</v>
      </c>
      <c r="T272" s="76" t="str">
        <f t="shared" si="196"/>
        <v>0</v>
      </c>
      <c r="U272" s="76">
        <f t="shared" si="197"/>
        <v>0</v>
      </c>
      <c r="V272" s="83">
        <f t="shared" si="198"/>
        <v>0</v>
      </c>
      <c r="W272" s="83">
        <f t="shared" si="199"/>
        <v>0</v>
      </c>
      <c r="X272" s="83">
        <f t="shared" si="200"/>
        <v>0</v>
      </c>
    </row>
    <row r="273" spans="1:24" ht="16.5" customHeight="1">
      <c r="A273" s="8"/>
      <c r="B273" s="16" t="s">
        <v>46</v>
      </c>
      <c r="C273" s="50"/>
      <c r="D273" s="50"/>
      <c r="E273" s="50">
        <f t="shared" si="201"/>
        <v>0</v>
      </c>
      <c r="F273" s="104">
        <v>0</v>
      </c>
      <c r="G273" s="104">
        <v>0</v>
      </c>
      <c r="H273" s="99">
        <f t="shared" si="202"/>
        <v>0</v>
      </c>
      <c r="I273" s="136">
        <v>0</v>
      </c>
      <c r="J273" s="136">
        <v>0</v>
      </c>
      <c r="K273" s="123">
        <f t="shared" si="203"/>
        <v>0</v>
      </c>
      <c r="L273" s="154">
        <v>0</v>
      </c>
      <c r="M273" s="154">
        <v>0</v>
      </c>
      <c r="N273" s="149">
        <f t="shared" si="204"/>
        <v>0</v>
      </c>
      <c r="O273" s="56">
        <f t="shared" si="209"/>
        <v>0</v>
      </c>
      <c r="P273" s="56">
        <f t="shared" si="209"/>
        <v>0</v>
      </c>
      <c r="Q273" s="57">
        <f t="shared" si="205"/>
        <v>0</v>
      </c>
      <c r="R273" s="66">
        <v>2</v>
      </c>
      <c r="S273" s="76" t="str">
        <f t="shared" si="195"/>
        <v>0</v>
      </c>
      <c r="T273" s="76" t="str">
        <f t="shared" si="196"/>
        <v>0</v>
      </c>
      <c r="U273" s="76">
        <f t="shared" si="197"/>
        <v>0</v>
      </c>
      <c r="V273" s="83">
        <f t="shared" si="198"/>
        <v>0</v>
      </c>
      <c r="W273" s="83">
        <f t="shared" si="199"/>
        <v>0</v>
      </c>
      <c r="X273" s="83">
        <f t="shared" si="200"/>
        <v>0</v>
      </c>
    </row>
    <row r="274" spans="1:24" ht="16.5" customHeight="1">
      <c r="A274" s="8"/>
      <c r="B274" s="16" t="s">
        <v>47</v>
      </c>
      <c r="C274" s="50"/>
      <c r="D274" s="50"/>
      <c r="E274" s="50">
        <f t="shared" si="201"/>
        <v>0</v>
      </c>
      <c r="F274" s="104">
        <v>0</v>
      </c>
      <c r="G274" s="104">
        <v>0</v>
      </c>
      <c r="H274" s="99">
        <f t="shared" si="202"/>
        <v>0</v>
      </c>
      <c r="I274" s="136">
        <v>0</v>
      </c>
      <c r="J274" s="136">
        <v>0</v>
      </c>
      <c r="K274" s="123">
        <f t="shared" si="203"/>
        <v>0</v>
      </c>
      <c r="L274" s="154">
        <v>0</v>
      </c>
      <c r="M274" s="154">
        <v>0</v>
      </c>
      <c r="N274" s="149">
        <f t="shared" si="204"/>
        <v>0</v>
      </c>
      <c r="O274" s="56">
        <f t="shared" si="209"/>
        <v>0</v>
      </c>
      <c r="P274" s="56">
        <f t="shared" si="209"/>
        <v>0</v>
      </c>
      <c r="Q274" s="57">
        <f t="shared" si="205"/>
        <v>0</v>
      </c>
      <c r="R274" s="66">
        <v>2</v>
      </c>
      <c r="S274" s="76" t="str">
        <f t="shared" si="195"/>
        <v>0</v>
      </c>
      <c r="T274" s="76" t="str">
        <f t="shared" si="196"/>
        <v>0</v>
      </c>
      <c r="U274" s="76">
        <f t="shared" si="197"/>
        <v>0</v>
      </c>
      <c r="V274" s="83">
        <f t="shared" si="198"/>
        <v>0</v>
      </c>
      <c r="W274" s="83">
        <f t="shared" si="199"/>
        <v>0</v>
      </c>
      <c r="X274" s="83">
        <f t="shared" si="200"/>
        <v>0</v>
      </c>
    </row>
    <row r="275" spans="1:24" ht="16.5" customHeight="1">
      <c r="A275" s="8"/>
      <c r="B275" s="27" t="s">
        <v>75</v>
      </c>
      <c r="C275" s="50"/>
      <c r="D275" s="50"/>
      <c r="E275" s="50">
        <f t="shared" si="201"/>
        <v>0</v>
      </c>
      <c r="F275" s="104">
        <v>0</v>
      </c>
      <c r="G275" s="104">
        <v>0</v>
      </c>
      <c r="H275" s="99">
        <f t="shared" si="202"/>
        <v>0</v>
      </c>
      <c r="I275" s="136">
        <v>0</v>
      </c>
      <c r="J275" s="136">
        <v>0</v>
      </c>
      <c r="K275" s="123">
        <f t="shared" si="203"/>
        <v>0</v>
      </c>
      <c r="L275" s="154">
        <v>0</v>
      </c>
      <c r="M275" s="154">
        <v>0</v>
      </c>
      <c r="N275" s="149">
        <f t="shared" si="204"/>
        <v>0</v>
      </c>
      <c r="O275" s="56">
        <f t="shared" si="209"/>
        <v>0</v>
      </c>
      <c r="P275" s="56">
        <f t="shared" si="209"/>
        <v>0</v>
      </c>
      <c r="Q275" s="57">
        <f t="shared" si="205"/>
        <v>0</v>
      </c>
      <c r="R275" s="66">
        <v>2</v>
      </c>
      <c r="S275" s="76" t="str">
        <f t="shared" si="195"/>
        <v>0</v>
      </c>
      <c r="T275" s="76" t="str">
        <f t="shared" si="196"/>
        <v>0</v>
      </c>
      <c r="U275" s="76">
        <f t="shared" si="197"/>
        <v>0</v>
      </c>
      <c r="V275" s="83">
        <f t="shared" si="198"/>
        <v>0</v>
      </c>
      <c r="W275" s="83">
        <f t="shared" si="199"/>
        <v>0</v>
      </c>
      <c r="X275" s="83">
        <f t="shared" si="200"/>
        <v>0</v>
      </c>
    </row>
    <row r="276" spans="1:24" ht="16.5" customHeight="1">
      <c r="A276" s="8"/>
      <c r="B276" s="16" t="s">
        <v>48</v>
      </c>
      <c r="C276" s="50"/>
      <c r="D276" s="50"/>
      <c r="E276" s="50">
        <f t="shared" si="201"/>
        <v>0</v>
      </c>
      <c r="F276" s="104">
        <v>0</v>
      </c>
      <c r="G276" s="104">
        <v>0</v>
      </c>
      <c r="H276" s="99">
        <f t="shared" si="202"/>
        <v>0</v>
      </c>
      <c r="I276" s="136">
        <v>0</v>
      </c>
      <c r="J276" s="136">
        <v>0</v>
      </c>
      <c r="K276" s="123">
        <f t="shared" si="203"/>
        <v>0</v>
      </c>
      <c r="L276" s="154">
        <v>0</v>
      </c>
      <c r="M276" s="154">
        <v>0</v>
      </c>
      <c r="N276" s="149">
        <f t="shared" si="204"/>
        <v>0</v>
      </c>
      <c r="O276" s="56">
        <f t="shared" si="209"/>
        <v>0</v>
      </c>
      <c r="P276" s="56">
        <f t="shared" si="209"/>
        <v>0</v>
      </c>
      <c r="Q276" s="57">
        <f t="shared" si="205"/>
        <v>0</v>
      </c>
      <c r="R276" s="66">
        <v>2</v>
      </c>
      <c r="S276" s="76" t="str">
        <f t="shared" si="195"/>
        <v>0</v>
      </c>
      <c r="T276" s="76" t="str">
        <f t="shared" si="196"/>
        <v>0</v>
      </c>
      <c r="U276" s="76">
        <f t="shared" si="197"/>
        <v>0</v>
      </c>
      <c r="V276" s="83">
        <f t="shared" si="198"/>
        <v>0</v>
      </c>
      <c r="W276" s="83">
        <f t="shared" si="199"/>
        <v>0</v>
      </c>
      <c r="X276" s="83">
        <f t="shared" si="200"/>
        <v>0</v>
      </c>
    </row>
    <row r="277" spans="1:24" s="35" customFormat="1" ht="16.5" customHeight="1">
      <c r="A277" s="9"/>
      <c r="B277" s="22" t="s">
        <v>5</v>
      </c>
      <c r="C277" s="51">
        <f t="shared" ref="C277:X277" si="210">SUM(C272:C276)</f>
        <v>0</v>
      </c>
      <c r="D277" s="51">
        <f t="shared" si="210"/>
        <v>0</v>
      </c>
      <c r="E277" s="51">
        <f t="shared" si="210"/>
        <v>0</v>
      </c>
      <c r="F277" s="105">
        <f t="shared" si="210"/>
        <v>0</v>
      </c>
      <c r="G277" s="105">
        <f t="shared" si="210"/>
        <v>0</v>
      </c>
      <c r="H277" s="100">
        <f t="shared" si="210"/>
        <v>0</v>
      </c>
      <c r="I277" s="129">
        <f t="shared" si="210"/>
        <v>0</v>
      </c>
      <c r="J277" s="129">
        <f t="shared" si="210"/>
        <v>0</v>
      </c>
      <c r="K277" s="124">
        <f t="shared" si="210"/>
        <v>0</v>
      </c>
      <c r="L277" s="155">
        <f t="shared" si="210"/>
        <v>0</v>
      </c>
      <c r="M277" s="155">
        <f t="shared" si="210"/>
        <v>0</v>
      </c>
      <c r="N277" s="150">
        <f t="shared" si="210"/>
        <v>0</v>
      </c>
      <c r="O277" s="58">
        <f t="shared" si="210"/>
        <v>0</v>
      </c>
      <c r="P277" s="58">
        <f t="shared" si="210"/>
        <v>0</v>
      </c>
      <c r="Q277" s="59">
        <f t="shared" si="210"/>
        <v>0</v>
      </c>
      <c r="R277" s="66">
        <f t="shared" si="210"/>
        <v>10</v>
      </c>
      <c r="S277" s="77">
        <f t="shared" si="210"/>
        <v>0</v>
      </c>
      <c r="T277" s="77">
        <f t="shared" si="210"/>
        <v>0</v>
      </c>
      <c r="U277" s="77">
        <f t="shared" si="210"/>
        <v>0</v>
      </c>
      <c r="V277" s="84">
        <f t="shared" si="210"/>
        <v>0</v>
      </c>
      <c r="W277" s="84">
        <f t="shared" si="210"/>
        <v>0</v>
      </c>
      <c r="X277" s="84">
        <f t="shared" si="210"/>
        <v>0</v>
      </c>
    </row>
    <row r="278" spans="1:24" ht="16.5" customHeight="1">
      <c r="A278" s="8"/>
      <c r="B278" s="12" t="s">
        <v>163</v>
      </c>
      <c r="C278" s="52"/>
      <c r="D278" s="52"/>
      <c r="E278" s="52"/>
      <c r="F278" s="107"/>
      <c r="G278" s="107"/>
      <c r="H278" s="101"/>
      <c r="I278" s="131"/>
      <c r="J278" s="131"/>
      <c r="K278" s="126"/>
      <c r="L278" s="157"/>
      <c r="M278" s="157"/>
      <c r="N278" s="151"/>
      <c r="O278" s="60"/>
      <c r="P278" s="60"/>
      <c r="Q278" s="61"/>
      <c r="R278" s="70"/>
      <c r="S278" s="78"/>
      <c r="T278" s="78"/>
      <c r="U278" s="78"/>
      <c r="V278" s="85"/>
      <c r="W278" s="85"/>
      <c r="X278" s="86"/>
    </row>
    <row r="279" spans="1:24" ht="16.5" customHeight="1">
      <c r="A279" s="8"/>
      <c r="B279" s="16" t="s">
        <v>156</v>
      </c>
      <c r="C279" s="50"/>
      <c r="D279" s="50"/>
      <c r="E279" s="50">
        <f t="shared" si="201"/>
        <v>0</v>
      </c>
      <c r="F279" s="104">
        <v>0</v>
      </c>
      <c r="G279" s="104">
        <v>0</v>
      </c>
      <c r="H279" s="99">
        <f t="shared" si="202"/>
        <v>0</v>
      </c>
      <c r="I279" s="136">
        <v>0</v>
      </c>
      <c r="J279" s="136">
        <v>0</v>
      </c>
      <c r="K279" s="123">
        <f t="shared" si="203"/>
        <v>0</v>
      </c>
      <c r="L279" s="154">
        <v>0</v>
      </c>
      <c r="M279" s="154">
        <v>0</v>
      </c>
      <c r="N279" s="149">
        <f t="shared" si="204"/>
        <v>0</v>
      </c>
      <c r="O279" s="56">
        <f>C279+F279+I279+L279</f>
        <v>0</v>
      </c>
      <c r="P279" s="56">
        <f>D279+G279+J279+M279</f>
        <v>0</v>
      </c>
      <c r="Q279" s="57">
        <f t="shared" si="205"/>
        <v>0</v>
      </c>
      <c r="R279" s="66">
        <v>2</v>
      </c>
      <c r="S279" s="76" t="str">
        <f t="shared" si="195"/>
        <v>0</v>
      </c>
      <c r="T279" s="76" t="str">
        <f t="shared" si="196"/>
        <v>0</v>
      </c>
      <c r="U279" s="76">
        <f t="shared" si="197"/>
        <v>0</v>
      </c>
      <c r="V279" s="83">
        <f t="shared" si="198"/>
        <v>0</v>
      </c>
      <c r="W279" s="83">
        <f t="shared" si="199"/>
        <v>0</v>
      </c>
      <c r="X279" s="83">
        <f t="shared" si="200"/>
        <v>0</v>
      </c>
    </row>
    <row r="280" spans="1:24" ht="16.5" customHeight="1">
      <c r="A280" s="8"/>
      <c r="B280" s="16" t="s">
        <v>157</v>
      </c>
      <c r="C280" s="50"/>
      <c r="D280" s="50"/>
      <c r="E280" s="50">
        <f t="shared" si="201"/>
        <v>0</v>
      </c>
      <c r="F280" s="104">
        <v>0</v>
      </c>
      <c r="G280" s="104">
        <v>0</v>
      </c>
      <c r="H280" s="99">
        <f t="shared" si="202"/>
        <v>0</v>
      </c>
      <c r="I280" s="136">
        <v>0</v>
      </c>
      <c r="J280" s="136">
        <v>0</v>
      </c>
      <c r="K280" s="123">
        <f t="shared" si="203"/>
        <v>0</v>
      </c>
      <c r="L280" s="154">
        <v>0</v>
      </c>
      <c r="M280" s="154">
        <v>0</v>
      </c>
      <c r="N280" s="149">
        <f t="shared" si="204"/>
        <v>0</v>
      </c>
      <c r="O280" s="56">
        <f>C280+F280+I280+L280</f>
        <v>0</v>
      </c>
      <c r="P280" s="56">
        <f>D280+G280+J280+M280</f>
        <v>0</v>
      </c>
      <c r="Q280" s="57">
        <f t="shared" si="205"/>
        <v>0</v>
      </c>
      <c r="R280" s="66">
        <v>2</v>
      </c>
      <c r="S280" s="76" t="str">
        <f t="shared" si="195"/>
        <v>0</v>
      </c>
      <c r="T280" s="76" t="str">
        <f t="shared" si="196"/>
        <v>0</v>
      </c>
      <c r="U280" s="76">
        <f t="shared" si="197"/>
        <v>0</v>
      </c>
      <c r="V280" s="83">
        <f t="shared" si="198"/>
        <v>0</v>
      </c>
      <c r="W280" s="83">
        <f t="shared" si="199"/>
        <v>0</v>
      </c>
      <c r="X280" s="83">
        <f t="shared" si="200"/>
        <v>0</v>
      </c>
    </row>
    <row r="281" spans="1:24" s="35" customFormat="1" ht="16.5" customHeight="1">
      <c r="A281" s="9"/>
      <c r="B281" s="22" t="s">
        <v>5</v>
      </c>
      <c r="C281" s="51">
        <f t="shared" ref="C281:X281" si="211">SUM(C279:C280)</f>
        <v>0</v>
      </c>
      <c r="D281" s="51">
        <f t="shared" si="211"/>
        <v>0</v>
      </c>
      <c r="E281" s="51">
        <f t="shared" si="211"/>
        <v>0</v>
      </c>
      <c r="F281" s="105">
        <f t="shared" si="211"/>
        <v>0</v>
      </c>
      <c r="G281" s="105">
        <f t="shared" si="211"/>
        <v>0</v>
      </c>
      <c r="H281" s="100">
        <f t="shared" si="211"/>
        <v>0</v>
      </c>
      <c r="I281" s="129">
        <f t="shared" si="211"/>
        <v>0</v>
      </c>
      <c r="J281" s="129">
        <f t="shared" si="211"/>
        <v>0</v>
      </c>
      <c r="K281" s="124">
        <f t="shared" si="211"/>
        <v>0</v>
      </c>
      <c r="L281" s="155">
        <f t="shared" si="211"/>
        <v>0</v>
      </c>
      <c r="M281" s="155">
        <f t="shared" si="211"/>
        <v>0</v>
      </c>
      <c r="N281" s="150">
        <f t="shared" si="211"/>
        <v>0</v>
      </c>
      <c r="O281" s="58">
        <f t="shared" si="211"/>
        <v>0</v>
      </c>
      <c r="P281" s="58">
        <f t="shared" si="211"/>
        <v>0</v>
      </c>
      <c r="Q281" s="59">
        <f t="shared" si="211"/>
        <v>0</v>
      </c>
      <c r="R281" s="66">
        <f t="shared" si="211"/>
        <v>4</v>
      </c>
      <c r="S281" s="77">
        <f t="shared" si="211"/>
        <v>0</v>
      </c>
      <c r="T281" s="77">
        <f t="shared" si="211"/>
        <v>0</v>
      </c>
      <c r="U281" s="77">
        <f t="shared" si="211"/>
        <v>0</v>
      </c>
      <c r="V281" s="84">
        <f t="shared" si="211"/>
        <v>0</v>
      </c>
      <c r="W281" s="84">
        <f t="shared" si="211"/>
        <v>0</v>
      </c>
      <c r="X281" s="84">
        <f t="shared" si="211"/>
        <v>0</v>
      </c>
    </row>
    <row r="282" spans="1:24" s="35" customFormat="1" ht="16.5" customHeight="1">
      <c r="A282" s="9"/>
      <c r="B282" s="22" t="s">
        <v>87</v>
      </c>
      <c r="C282" s="51">
        <f t="shared" ref="C282:X282" si="212">C277+C281</f>
        <v>0</v>
      </c>
      <c r="D282" s="51">
        <f t="shared" si="212"/>
        <v>0</v>
      </c>
      <c r="E282" s="51">
        <f t="shared" si="212"/>
        <v>0</v>
      </c>
      <c r="F282" s="105">
        <f t="shared" si="212"/>
        <v>0</v>
      </c>
      <c r="G282" s="105">
        <f t="shared" si="212"/>
        <v>0</v>
      </c>
      <c r="H282" s="100">
        <f t="shared" si="212"/>
        <v>0</v>
      </c>
      <c r="I282" s="129">
        <f t="shared" si="212"/>
        <v>0</v>
      </c>
      <c r="J282" s="129">
        <f t="shared" si="212"/>
        <v>0</v>
      </c>
      <c r="K282" s="124">
        <f t="shared" si="212"/>
        <v>0</v>
      </c>
      <c r="L282" s="155">
        <f t="shared" si="212"/>
        <v>0</v>
      </c>
      <c r="M282" s="155">
        <f t="shared" si="212"/>
        <v>0</v>
      </c>
      <c r="N282" s="150">
        <f t="shared" si="212"/>
        <v>0</v>
      </c>
      <c r="O282" s="58">
        <f t="shared" si="212"/>
        <v>0</v>
      </c>
      <c r="P282" s="58">
        <f t="shared" si="212"/>
        <v>0</v>
      </c>
      <c r="Q282" s="59">
        <f t="shared" si="212"/>
        <v>0</v>
      </c>
      <c r="R282" s="66">
        <f t="shared" si="212"/>
        <v>14</v>
      </c>
      <c r="S282" s="77">
        <f t="shared" si="212"/>
        <v>0</v>
      </c>
      <c r="T282" s="77">
        <f t="shared" si="212"/>
        <v>0</v>
      </c>
      <c r="U282" s="77">
        <f t="shared" si="212"/>
        <v>0</v>
      </c>
      <c r="V282" s="84">
        <f t="shared" si="212"/>
        <v>0</v>
      </c>
      <c r="W282" s="84">
        <f t="shared" si="212"/>
        <v>0</v>
      </c>
      <c r="X282" s="84">
        <f t="shared" si="212"/>
        <v>0</v>
      </c>
    </row>
    <row r="283" spans="1:24" ht="16.5" customHeight="1">
      <c r="A283" s="8"/>
      <c r="B283" s="12" t="s">
        <v>159</v>
      </c>
      <c r="C283" s="52"/>
      <c r="D283" s="52"/>
      <c r="E283" s="52"/>
      <c r="F283" s="111"/>
      <c r="G283" s="111"/>
      <c r="H283" s="101"/>
      <c r="I283" s="135"/>
      <c r="J283" s="135"/>
      <c r="K283" s="126"/>
      <c r="L283" s="161"/>
      <c r="M283" s="161"/>
      <c r="N283" s="151"/>
      <c r="O283" s="60"/>
      <c r="P283" s="60"/>
      <c r="Q283" s="61"/>
      <c r="R283" s="69"/>
      <c r="S283" s="78"/>
      <c r="T283" s="78"/>
      <c r="U283" s="78"/>
      <c r="V283" s="85"/>
      <c r="W283" s="85"/>
      <c r="X283" s="86"/>
    </row>
    <row r="284" spans="1:24" ht="16.5" customHeight="1">
      <c r="A284" s="8"/>
      <c r="B284" s="16" t="s">
        <v>162</v>
      </c>
      <c r="C284" s="50"/>
      <c r="D284" s="50"/>
      <c r="E284" s="50">
        <f t="shared" si="201"/>
        <v>0</v>
      </c>
      <c r="F284" s="104">
        <v>0</v>
      </c>
      <c r="G284" s="104">
        <v>0</v>
      </c>
      <c r="H284" s="99">
        <f t="shared" si="202"/>
        <v>0</v>
      </c>
      <c r="I284" s="136"/>
      <c r="J284" s="136"/>
      <c r="K284" s="123">
        <f t="shared" si="203"/>
        <v>0</v>
      </c>
      <c r="L284" s="154">
        <v>0</v>
      </c>
      <c r="M284" s="154">
        <v>0</v>
      </c>
      <c r="N284" s="149">
        <f t="shared" si="204"/>
        <v>0</v>
      </c>
      <c r="O284" s="56">
        <f>C284+F284+I284+L284</f>
        <v>0</v>
      </c>
      <c r="P284" s="56">
        <f>D284+G284+J284+M284</f>
        <v>0</v>
      </c>
      <c r="Q284" s="57">
        <f t="shared" si="205"/>
        <v>0</v>
      </c>
      <c r="R284" s="66">
        <v>2</v>
      </c>
      <c r="S284" s="76" t="str">
        <f t="shared" si="195"/>
        <v>0</v>
      </c>
      <c r="T284" s="76" t="str">
        <f t="shared" si="196"/>
        <v>0</v>
      </c>
      <c r="U284" s="76">
        <f t="shared" si="197"/>
        <v>0</v>
      </c>
      <c r="V284" s="83">
        <f t="shared" si="198"/>
        <v>0</v>
      </c>
      <c r="W284" s="83">
        <f t="shared" si="199"/>
        <v>0</v>
      </c>
      <c r="X284" s="83">
        <f t="shared" si="200"/>
        <v>0</v>
      </c>
    </row>
    <row r="285" spans="1:24" s="35" customFormat="1" ht="16.5" customHeight="1">
      <c r="A285" s="9"/>
      <c r="B285" s="22" t="s">
        <v>87</v>
      </c>
      <c r="C285" s="51">
        <f t="shared" ref="C285:X285" si="213">SUM(C284)</f>
        <v>0</v>
      </c>
      <c r="D285" s="51">
        <f t="shared" si="213"/>
        <v>0</v>
      </c>
      <c r="E285" s="51">
        <f t="shared" si="213"/>
        <v>0</v>
      </c>
      <c r="F285" s="105">
        <f t="shared" si="213"/>
        <v>0</v>
      </c>
      <c r="G285" s="105">
        <f t="shared" si="213"/>
        <v>0</v>
      </c>
      <c r="H285" s="100">
        <f t="shared" si="213"/>
        <v>0</v>
      </c>
      <c r="I285" s="129">
        <f t="shared" si="213"/>
        <v>0</v>
      </c>
      <c r="J285" s="129">
        <f t="shared" si="213"/>
        <v>0</v>
      </c>
      <c r="K285" s="124">
        <f t="shared" si="213"/>
        <v>0</v>
      </c>
      <c r="L285" s="155">
        <f t="shared" si="213"/>
        <v>0</v>
      </c>
      <c r="M285" s="155">
        <f t="shared" si="213"/>
        <v>0</v>
      </c>
      <c r="N285" s="150">
        <f t="shared" si="213"/>
        <v>0</v>
      </c>
      <c r="O285" s="58">
        <f t="shared" si="213"/>
        <v>0</v>
      </c>
      <c r="P285" s="58">
        <f t="shared" si="213"/>
        <v>0</v>
      </c>
      <c r="Q285" s="59">
        <f t="shared" si="213"/>
        <v>0</v>
      </c>
      <c r="R285" s="66">
        <f t="shared" si="213"/>
        <v>2</v>
      </c>
      <c r="S285" s="77">
        <f t="shared" si="213"/>
        <v>0</v>
      </c>
      <c r="T285" s="77">
        <f t="shared" si="213"/>
        <v>0</v>
      </c>
      <c r="U285" s="77">
        <f t="shared" si="213"/>
        <v>0</v>
      </c>
      <c r="V285" s="84">
        <f t="shared" si="213"/>
        <v>0</v>
      </c>
      <c r="W285" s="84">
        <f t="shared" si="213"/>
        <v>0</v>
      </c>
      <c r="X285" s="84">
        <f t="shared" si="213"/>
        <v>0</v>
      </c>
    </row>
    <row r="286" spans="1:24" s="35" customFormat="1" ht="16.5" customHeight="1">
      <c r="A286" s="9"/>
      <c r="B286" s="22" t="s">
        <v>131</v>
      </c>
      <c r="C286" s="51">
        <f t="shared" ref="C286:X286" si="214">C282+C285</f>
        <v>0</v>
      </c>
      <c r="D286" s="51">
        <f t="shared" si="214"/>
        <v>0</v>
      </c>
      <c r="E286" s="51">
        <f t="shared" si="214"/>
        <v>0</v>
      </c>
      <c r="F286" s="105">
        <f t="shared" si="214"/>
        <v>0</v>
      </c>
      <c r="G286" s="105">
        <f t="shared" si="214"/>
        <v>0</v>
      </c>
      <c r="H286" s="100">
        <f t="shared" si="214"/>
        <v>0</v>
      </c>
      <c r="I286" s="129">
        <f t="shared" si="214"/>
        <v>0</v>
      </c>
      <c r="J286" s="129">
        <f t="shared" si="214"/>
        <v>0</v>
      </c>
      <c r="K286" s="124">
        <f t="shared" si="214"/>
        <v>0</v>
      </c>
      <c r="L286" s="155">
        <f t="shared" si="214"/>
        <v>0</v>
      </c>
      <c r="M286" s="155">
        <f t="shared" si="214"/>
        <v>0</v>
      </c>
      <c r="N286" s="150">
        <f t="shared" si="214"/>
        <v>0</v>
      </c>
      <c r="O286" s="58">
        <f t="shared" si="214"/>
        <v>0</v>
      </c>
      <c r="P286" s="58">
        <f t="shared" si="214"/>
        <v>0</v>
      </c>
      <c r="Q286" s="59">
        <f t="shared" si="214"/>
        <v>0</v>
      </c>
      <c r="R286" s="66">
        <f t="shared" si="214"/>
        <v>16</v>
      </c>
      <c r="S286" s="77">
        <f t="shared" si="214"/>
        <v>0</v>
      </c>
      <c r="T286" s="77">
        <f t="shared" si="214"/>
        <v>0</v>
      </c>
      <c r="U286" s="77">
        <f t="shared" si="214"/>
        <v>0</v>
      </c>
      <c r="V286" s="84">
        <f t="shared" si="214"/>
        <v>0</v>
      </c>
      <c r="W286" s="84">
        <f t="shared" si="214"/>
        <v>0</v>
      </c>
      <c r="X286" s="84">
        <f t="shared" si="214"/>
        <v>0</v>
      </c>
    </row>
    <row r="287" spans="1:24" s="35" customFormat="1" ht="16.5" customHeight="1">
      <c r="A287" s="9"/>
      <c r="B287" s="22" t="s">
        <v>60</v>
      </c>
      <c r="C287" s="51">
        <f t="shared" ref="C287:X287" si="215">C269+C286</f>
        <v>0</v>
      </c>
      <c r="D287" s="51">
        <f t="shared" si="215"/>
        <v>0</v>
      </c>
      <c r="E287" s="51">
        <f t="shared" si="215"/>
        <v>0</v>
      </c>
      <c r="F287" s="105">
        <f t="shared" si="215"/>
        <v>0</v>
      </c>
      <c r="G287" s="105">
        <f t="shared" si="215"/>
        <v>0</v>
      </c>
      <c r="H287" s="100">
        <f t="shared" si="215"/>
        <v>0</v>
      </c>
      <c r="I287" s="129">
        <f t="shared" si="215"/>
        <v>0</v>
      </c>
      <c r="J287" s="129">
        <f t="shared" si="215"/>
        <v>0</v>
      </c>
      <c r="K287" s="124">
        <f t="shared" si="215"/>
        <v>0</v>
      </c>
      <c r="L287" s="155">
        <f t="shared" si="215"/>
        <v>0</v>
      </c>
      <c r="M287" s="155">
        <f t="shared" si="215"/>
        <v>0</v>
      </c>
      <c r="N287" s="150">
        <f t="shared" si="215"/>
        <v>0</v>
      </c>
      <c r="O287" s="58">
        <f t="shared" si="215"/>
        <v>0</v>
      </c>
      <c r="P287" s="58">
        <f t="shared" si="215"/>
        <v>0</v>
      </c>
      <c r="Q287" s="59">
        <f t="shared" si="215"/>
        <v>0</v>
      </c>
      <c r="R287" s="66">
        <f t="shared" si="215"/>
        <v>36</v>
      </c>
      <c r="S287" s="77">
        <f t="shared" si="215"/>
        <v>0</v>
      </c>
      <c r="T287" s="77">
        <f t="shared" si="215"/>
        <v>0</v>
      </c>
      <c r="U287" s="77">
        <f t="shared" si="215"/>
        <v>0</v>
      </c>
      <c r="V287" s="84">
        <f t="shared" si="215"/>
        <v>0</v>
      </c>
      <c r="W287" s="84">
        <f t="shared" si="215"/>
        <v>0</v>
      </c>
      <c r="X287" s="84">
        <f t="shared" si="215"/>
        <v>0</v>
      </c>
    </row>
    <row r="288" spans="1:24" ht="16.5" customHeight="1">
      <c r="A288" s="9" t="s">
        <v>76</v>
      </c>
      <c r="B288" s="16"/>
      <c r="C288" s="52"/>
      <c r="D288" s="52"/>
      <c r="E288" s="52"/>
      <c r="F288" s="101"/>
      <c r="G288" s="101"/>
      <c r="H288" s="101"/>
      <c r="I288" s="126"/>
      <c r="J288" s="126"/>
      <c r="K288" s="126"/>
      <c r="L288" s="151"/>
      <c r="M288" s="151"/>
      <c r="N288" s="151"/>
      <c r="O288" s="60"/>
      <c r="P288" s="60"/>
      <c r="Q288" s="61"/>
      <c r="R288" s="69"/>
      <c r="S288" s="78"/>
      <c r="T288" s="78"/>
      <c r="U288" s="78"/>
      <c r="V288" s="85"/>
      <c r="W288" s="85"/>
      <c r="X288" s="86"/>
    </row>
    <row r="289" spans="1:24" ht="16.5" customHeight="1">
      <c r="A289" s="9"/>
      <c r="B289" s="14" t="s">
        <v>88</v>
      </c>
      <c r="C289" s="52"/>
      <c r="D289" s="52"/>
      <c r="E289" s="52"/>
      <c r="F289" s="101"/>
      <c r="G289" s="101"/>
      <c r="H289" s="101"/>
      <c r="I289" s="126"/>
      <c r="J289" s="126"/>
      <c r="K289" s="126"/>
      <c r="L289" s="151"/>
      <c r="M289" s="151"/>
      <c r="N289" s="151"/>
      <c r="O289" s="60"/>
      <c r="P289" s="60"/>
      <c r="Q289" s="61"/>
      <c r="R289" s="69"/>
      <c r="S289" s="78"/>
      <c r="T289" s="78"/>
      <c r="U289" s="78"/>
      <c r="V289" s="85"/>
      <c r="W289" s="85"/>
      <c r="X289" s="86"/>
    </row>
    <row r="290" spans="1:24" ht="16.5" customHeight="1">
      <c r="A290" s="8"/>
      <c r="B290" s="10" t="s">
        <v>100</v>
      </c>
      <c r="C290" s="52"/>
      <c r="D290" s="52"/>
      <c r="E290" s="52"/>
      <c r="F290" s="102"/>
      <c r="G290" s="102"/>
      <c r="H290" s="101"/>
      <c r="I290" s="127"/>
      <c r="J290" s="127"/>
      <c r="K290" s="126"/>
      <c r="L290" s="152"/>
      <c r="M290" s="152"/>
      <c r="N290" s="151"/>
      <c r="O290" s="60"/>
      <c r="P290" s="60"/>
      <c r="Q290" s="61"/>
      <c r="R290" s="68"/>
      <c r="S290" s="78"/>
      <c r="T290" s="78"/>
      <c r="U290" s="78"/>
      <c r="V290" s="85"/>
      <c r="W290" s="85"/>
      <c r="X290" s="86"/>
    </row>
    <row r="291" spans="1:24" ht="16.5" customHeight="1">
      <c r="A291" s="8"/>
      <c r="B291" s="27" t="s">
        <v>50</v>
      </c>
      <c r="C291" s="50"/>
      <c r="D291" s="50"/>
      <c r="E291" s="50">
        <f t="shared" si="201"/>
        <v>0</v>
      </c>
      <c r="F291" s="104">
        <v>0</v>
      </c>
      <c r="G291" s="104">
        <v>0</v>
      </c>
      <c r="H291" s="99">
        <f t="shared" si="202"/>
        <v>0</v>
      </c>
      <c r="I291" s="136">
        <v>0</v>
      </c>
      <c r="J291" s="136">
        <v>0</v>
      </c>
      <c r="K291" s="123">
        <f t="shared" si="203"/>
        <v>0</v>
      </c>
      <c r="L291" s="154">
        <v>0</v>
      </c>
      <c r="M291" s="154">
        <v>0</v>
      </c>
      <c r="N291" s="149">
        <f t="shared" si="204"/>
        <v>0</v>
      </c>
      <c r="O291" s="56">
        <f t="shared" ref="O291:P297" si="216">C291+F291+I291+L291</f>
        <v>0</v>
      </c>
      <c r="P291" s="56">
        <f t="shared" si="216"/>
        <v>0</v>
      </c>
      <c r="Q291" s="57">
        <f t="shared" si="205"/>
        <v>0</v>
      </c>
      <c r="R291" s="66">
        <v>2</v>
      </c>
      <c r="S291" s="76" t="str">
        <f t="shared" si="195"/>
        <v>0</v>
      </c>
      <c r="T291" s="76" t="str">
        <f t="shared" si="196"/>
        <v>0</v>
      </c>
      <c r="U291" s="76">
        <f t="shared" si="197"/>
        <v>0</v>
      </c>
      <c r="V291" s="83">
        <f t="shared" si="198"/>
        <v>0</v>
      </c>
      <c r="W291" s="83">
        <f t="shared" si="199"/>
        <v>0</v>
      </c>
      <c r="X291" s="83">
        <f t="shared" si="200"/>
        <v>0</v>
      </c>
    </row>
    <row r="292" spans="1:24" ht="16.5" customHeight="1">
      <c r="A292" s="8"/>
      <c r="B292" s="23" t="s">
        <v>51</v>
      </c>
      <c r="C292" s="50"/>
      <c r="D292" s="50"/>
      <c r="E292" s="50">
        <f t="shared" si="201"/>
        <v>0</v>
      </c>
      <c r="F292" s="104">
        <v>0</v>
      </c>
      <c r="G292" s="104">
        <v>0</v>
      </c>
      <c r="H292" s="99">
        <f t="shared" si="202"/>
        <v>0</v>
      </c>
      <c r="I292" s="136">
        <v>0</v>
      </c>
      <c r="J292" s="136">
        <v>0</v>
      </c>
      <c r="K292" s="123">
        <f t="shared" si="203"/>
        <v>0</v>
      </c>
      <c r="L292" s="154">
        <v>0</v>
      </c>
      <c r="M292" s="154">
        <v>0</v>
      </c>
      <c r="N292" s="149">
        <f t="shared" si="204"/>
        <v>0</v>
      </c>
      <c r="O292" s="56">
        <f t="shared" si="216"/>
        <v>0</v>
      </c>
      <c r="P292" s="56">
        <f t="shared" si="216"/>
        <v>0</v>
      </c>
      <c r="Q292" s="57">
        <f t="shared" si="205"/>
        <v>0</v>
      </c>
      <c r="R292" s="66">
        <v>2</v>
      </c>
      <c r="S292" s="76" t="str">
        <f t="shared" si="195"/>
        <v>0</v>
      </c>
      <c r="T292" s="76" t="str">
        <f t="shared" si="196"/>
        <v>0</v>
      </c>
      <c r="U292" s="76">
        <f t="shared" si="197"/>
        <v>0</v>
      </c>
      <c r="V292" s="83">
        <f t="shared" si="198"/>
        <v>0</v>
      </c>
      <c r="W292" s="83">
        <f t="shared" si="199"/>
        <v>0</v>
      </c>
      <c r="X292" s="83">
        <f t="shared" si="200"/>
        <v>0</v>
      </c>
    </row>
    <row r="293" spans="1:24" ht="16.5" customHeight="1">
      <c r="A293" s="8"/>
      <c r="B293" s="27" t="s">
        <v>52</v>
      </c>
      <c r="C293" s="50"/>
      <c r="D293" s="50"/>
      <c r="E293" s="50">
        <f t="shared" si="201"/>
        <v>0</v>
      </c>
      <c r="F293" s="104">
        <v>0</v>
      </c>
      <c r="G293" s="104">
        <v>0</v>
      </c>
      <c r="H293" s="99">
        <f t="shared" si="202"/>
        <v>0</v>
      </c>
      <c r="I293" s="136">
        <v>0</v>
      </c>
      <c r="J293" s="136">
        <v>0</v>
      </c>
      <c r="K293" s="123">
        <f t="shared" si="203"/>
        <v>0</v>
      </c>
      <c r="L293" s="154">
        <v>0</v>
      </c>
      <c r="M293" s="154">
        <v>0</v>
      </c>
      <c r="N293" s="149">
        <f t="shared" si="204"/>
        <v>0</v>
      </c>
      <c r="O293" s="56">
        <f t="shared" si="216"/>
        <v>0</v>
      </c>
      <c r="P293" s="56">
        <f t="shared" si="216"/>
        <v>0</v>
      </c>
      <c r="Q293" s="57">
        <f t="shared" si="205"/>
        <v>0</v>
      </c>
      <c r="R293" s="66">
        <v>2</v>
      </c>
      <c r="S293" s="76" t="str">
        <f t="shared" si="195"/>
        <v>0</v>
      </c>
      <c r="T293" s="76" t="str">
        <f t="shared" si="196"/>
        <v>0</v>
      </c>
      <c r="U293" s="76">
        <f t="shared" si="197"/>
        <v>0</v>
      </c>
      <c r="V293" s="83">
        <f t="shared" si="198"/>
        <v>0</v>
      </c>
      <c r="W293" s="83">
        <f t="shared" si="199"/>
        <v>0</v>
      </c>
      <c r="X293" s="83">
        <f t="shared" si="200"/>
        <v>0</v>
      </c>
    </row>
    <row r="294" spans="1:24" s="2" customFormat="1" ht="16.5" customHeight="1">
      <c r="A294" s="5"/>
      <c r="B294" s="27" t="s">
        <v>49</v>
      </c>
      <c r="C294" s="50"/>
      <c r="D294" s="50"/>
      <c r="E294" s="50">
        <f t="shared" si="201"/>
        <v>0</v>
      </c>
      <c r="F294" s="104">
        <v>0</v>
      </c>
      <c r="G294" s="104">
        <v>0</v>
      </c>
      <c r="H294" s="99">
        <f t="shared" si="202"/>
        <v>0</v>
      </c>
      <c r="I294" s="136">
        <v>0</v>
      </c>
      <c r="J294" s="136">
        <v>0</v>
      </c>
      <c r="K294" s="123">
        <f t="shared" si="203"/>
        <v>0</v>
      </c>
      <c r="L294" s="154">
        <v>0</v>
      </c>
      <c r="M294" s="154">
        <v>0</v>
      </c>
      <c r="N294" s="149">
        <f t="shared" si="204"/>
        <v>0</v>
      </c>
      <c r="O294" s="56">
        <f t="shared" si="216"/>
        <v>0</v>
      </c>
      <c r="P294" s="56">
        <f t="shared" si="216"/>
        <v>0</v>
      </c>
      <c r="Q294" s="57">
        <f t="shared" si="205"/>
        <v>0</v>
      </c>
      <c r="R294" s="66">
        <v>2</v>
      </c>
      <c r="S294" s="76" t="str">
        <f t="shared" si="195"/>
        <v>0</v>
      </c>
      <c r="T294" s="76" t="str">
        <f t="shared" si="196"/>
        <v>0</v>
      </c>
      <c r="U294" s="76">
        <f t="shared" si="197"/>
        <v>0</v>
      </c>
      <c r="V294" s="83">
        <f t="shared" si="198"/>
        <v>0</v>
      </c>
      <c r="W294" s="83">
        <f t="shared" si="199"/>
        <v>0</v>
      </c>
      <c r="X294" s="83">
        <f t="shared" si="200"/>
        <v>0</v>
      </c>
    </row>
    <row r="295" spans="1:24" ht="16.5" customHeight="1">
      <c r="A295" s="8"/>
      <c r="B295" s="27" t="s">
        <v>112</v>
      </c>
      <c r="C295" s="50"/>
      <c r="D295" s="50"/>
      <c r="E295" s="50">
        <f t="shared" si="201"/>
        <v>0</v>
      </c>
      <c r="F295" s="104">
        <v>0</v>
      </c>
      <c r="G295" s="104">
        <v>0</v>
      </c>
      <c r="H295" s="99">
        <f t="shared" si="202"/>
        <v>0</v>
      </c>
      <c r="I295" s="136">
        <v>0</v>
      </c>
      <c r="J295" s="136">
        <v>0</v>
      </c>
      <c r="K295" s="123">
        <f t="shared" si="203"/>
        <v>0</v>
      </c>
      <c r="L295" s="154">
        <v>0</v>
      </c>
      <c r="M295" s="154">
        <v>0</v>
      </c>
      <c r="N295" s="149">
        <f t="shared" si="204"/>
        <v>0</v>
      </c>
      <c r="O295" s="56">
        <f t="shared" si="216"/>
        <v>0</v>
      </c>
      <c r="P295" s="56">
        <f t="shared" si="216"/>
        <v>0</v>
      </c>
      <c r="Q295" s="57">
        <f t="shared" si="205"/>
        <v>0</v>
      </c>
      <c r="R295" s="66">
        <v>2</v>
      </c>
      <c r="S295" s="76" t="str">
        <f t="shared" si="195"/>
        <v>0</v>
      </c>
      <c r="T295" s="76" t="str">
        <f t="shared" si="196"/>
        <v>0</v>
      </c>
      <c r="U295" s="76">
        <f t="shared" si="197"/>
        <v>0</v>
      </c>
      <c r="V295" s="83">
        <f t="shared" si="198"/>
        <v>0</v>
      </c>
      <c r="W295" s="83">
        <f t="shared" si="199"/>
        <v>0</v>
      </c>
      <c r="X295" s="83">
        <f t="shared" si="200"/>
        <v>0</v>
      </c>
    </row>
    <row r="296" spans="1:24" ht="16.5" customHeight="1">
      <c r="A296" s="8"/>
      <c r="B296" s="23" t="s">
        <v>77</v>
      </c>
      <c r="C296" s="50"/>
      <c r="D296" s="50"/>
      <c r="E296" s="50">
        <f t="shared" si="201"/>
        <v>0</v>
      </c>
      <c r="F296" s="104">
        <v>0</v>
      </c>
      <c r="G296" s="104">
        <v>0</v>
      </c>
      <c r="H296" s="99">
        <f t="shared" si="202"/>
        <v>0</v>
      </c>
      <c r="I296" s="136">
        <v>0</v>
      </c>
      <c r="J296" s="136">
        <v>0</v>
      </c>
      <c r="K296" s="123">
        <f t="shared" si="203"/>
        <v>0</v>
      </c>
      <c r="L296" s="154">
        <v>0</v>
      </c>
      <c r="M296" s="154">
        <v>0</v>
      </c>
      <c r="N296" s="149">
        <f t="shared" si="204"/>
        <v>0</v>
      </c>
      <c r="O296" s="56">
        <f t="shared" si="216"/>
        <v>0</v>
      </c>
      <c r="P296" s="56">
        <f t="shared" si="216"/>
        <v>0</v>
      </c>
      <c r="Q296" s="57">
        <f t="shared" si="205"/>
        <v>0</v>
      </c>
      <c r="R296" s="66">
        <v>2</v>
      </c>
      <c r="S296" s="76" t="str">
        <f t="shared" si="195"/>
        <v>0</v>
      </c>
      <c r="T296" s="76" t="str">
        <f t="shared" si="196"/>
        <v>0</v>
      </c>
      <c r="U296" s="76">
        <f t="shared" si="197"/>
        <v>0</v>
      </c>
      <c r="V296" s="83">
        <f t="shared" si="198"/>
        <v>0</v>
      </c>
      <c r="W296" s="83">
        <f t="shared" si="199"/>
        <v>0</v>
      </c>
      <c r="X296" s="83">
        <f t="shared" si="200"/>
        <v>0</v>
      </c>
    </row>
    <row r="297" spans="1:24" ht="16.5" customHeight="1">
      <c r="A297" s="8"/>
      <c r="B297" s="27" t="s">
        <v>53</v>
      </c>
      <c r="C297" s="50"/>
      <c r="D297" s="50"/>
      <c r="E297" s="50">
        <f t="shared" si="201"/>
        <v>0</v>
      </c>
      <c r="F297" s="104">
        <v>0</v>
      </c>
      <c r="G297" s="104">
        <v>0</v>
      </c>
      <c r="H297" s="99">
        <f t="shared" si="202"/>
        <v>0</v>
      </c>
      <c r="I297" s="136">
        <v>0</v>
      </c>
      <c r="J297" s="136">
        <v>0</v>
      </c>
      <c r="K297" s="123">
        <f t="shared" si="203"/>
        <v>0</v>
      </c>
      <c r="L297" s="154">
        <v>0</v>
      </c>
      <c r="M297" s="154">
        <v>0</v>
      </c>
      <c r="N297" s="149">
        <f t="shared" si="204"/>
        <v>0</v>
      </c>
      <c r="O297" s="56">
        <f t="shared" si="216"/>
        <v>0</v>
      </c>
      <c r="P297" s="56">
        <f t="shared" si="216"/>
        <v>0</v>
      </c>
      <c r="Q297" s="57">
        <f t="shared" si="205"/>
        <v>0</v>
      </c>
      <c r="R297" s="66">
        <v>2</v>
      </c>
      <c r="S297" s="76" t="str">
        <f t="shared" si="195"/>
        <v>0</v>
      </c>
      <c r="T297" s="76" t="str">
        <f t="shared" si="196"/>
        <v>0</v>
      </c>
      <c r="U297" s="76">
        <f t="shared" si="197"/>
        <v>0</v>
      </c>
      <c r="V297" s="83">
        <f t="shared" si="198"/>
        <v>0</v>
      </c>
      <c r="W297" s="83">
        <f t="shared" si="199"/>
        <v>0</v>
      </c>
      <c r="X297" s="83">
        <f t="shared" si="200"/>
        <v>0</v>
      </c>
    </row>
    <row r="298" spans="1:24" s="35" customFormat="1" ht="16.5" customHeight="1">
      <c r="A298" s="9"/>
      <c r="B298" s="18" t="s">
        <v>87</v>
      </c>
      <c r="C298" s="51">
        <f t="shared" ref="C298:X298" si="217">SUM(C291:C297)</f>
        <v>0</v>
      </c>
      <c r="D298" s="51">
        <f t="shared" si="217"/>
        <v>0</v>
      </c>
      <c r="E298" s="51">
        <f t="shared" si="217"/>
        <v>0</v>
      </c>
      <c r="F298" s="105">
        <f t="shared" si="217"/>
        <v>0</v>
      </c>
      <c r="G298" s="105">
        <f t="shared" si="217"/>
        <v>0</v>
      </c>
      <c r="H298" s="100">
        <f t="shared" si="217"/>
        <v>0</v>
      </c>
      <c r="I298" s="129">
        <f t="shared" si="217"/>
        <v>0</v>
      </c>
      <c r="J298" s="129">
        <f t="shared" si="217"/>
        <v>0</v>
      </c>
      <c r="K298" s="124">
        <f t="shared" si="217"/>
        <v>0</v>
      </c>
      <c r="L298" s="155">
        <f t="shared" si="217"/>
        <v>0</v>
      </c>
      <c r="M298" s="155">
        <f t="shared" si="217"/>
        <v>0</v>
      </c>
      <c r="N298" s="150">
        <f t="shared" si="217"/>
        <v>0</v>
      </c>
      <c r="O298" s="58">
        <f t="shared" si="217"/>
        <v>0</v>
      </c>
      <c r="P298" s="58">
        <f t="shared" si="217"/>
        <v>0</v>
      </c>
      <c r="Q298" s="59">
        <f t="shared" si="217"/>
        <v>0</v>
      </c>
      <c r="R298" s="66">
        <f t="shared" si="217"/>
        <v>14</v>
      </c>
      <c r="S298" s="77">
        <f t="shared" si="217"/>
        <v>0</v>
      </c>
      <c r="T298" s="77">
        <f t="shared" si="217"/>
        <v>0</v>
      </c>
      <c r="U298" s="77">
        <f t="shared" si="217"/>
        <v>0</v>
      </c>
      <c r="V298" s="84">
        <f t="shared" si="217"/>
        <v>0</v>
      </c>
      <c r="W298" s="84">
        <f t="shared" si="217"/>
        <v>0</v>
      </c>
      <c r="X298" s="84">
        <f t="shared" si="217"/>
        <v>0</v>
      </c>
    </row>
    <row r="299" spans="1:24" ht="16.5" customHeight="1">
      <c r="A299" s="8"/>
      <c r="B299" s="31" t="s">
        <v>159</v>
      </c>
      <c r="C299" s="52"/>
      <c r="D299" s="52"/>
      <c r="E299" s="52"/>
      <c r="F299" s="111"/>
      <c r="G299" s="111"/>
      <c r="H299" s="101"/>
      <c r="I299" s="135"/>
      <c r="J299" s="135"/>
      <c r="K299" s="126"/>
      <c r="L299" s="161"/>
      <c r="M299" s="161"/>
      <c r="N299" s="151"/>
      <c r="O299" s="60"/>
      <c r="P299" s="60"/>
      <c r="Q299" s="61"/>
      <c r="R299" s="69"/>
      <c r="S299" s="78"/>
      <c r="T299" s="78"/>
      <c r="U299" s="78"/>
      <c r="V299" s="85"/>
      <c r="W299" s="85"/>
      <c r="X299" s="86"/>
    </row>
    <row r="300" spans="1:24" ht="16.5" customHeight="1">
      <c r="A300" s="8"/>
      <c r="B300" s="27" t="s">
        <v>123</v>
      </c>
      <c r="C300" s="50"/>
      <c r="D300" s="50"/>
      <c r="E300" s="50">
        <f t="shared" si="201"/>
        <v>0</v>
      </c>
      <c r="F300" s="104">
        <v>0</v>
      </c>
      <c r="G300" s="104">
        <v>0</v>
      </c>
      <c r="H300" s="99">
        <f t="shared" si="202"/>
        <v>0</v>
      </c>
      <c r="I300" s="136"/>
      <c r="J300" s="136"/>
      <c r="K300" s="123">
        <f t="shared" si="203"/>
        <v>0</v>
      </c>
      <c r="L300" s="154">
        <v>0</v>
      </c>
      <c r="M300" s="154">
        <v>0</v>
      </c>
      <c r="N300" s="149">
        <f t="shared" si="204"/>
        <v>0</v>
      </c>
      <c r="O300" s="56">
        <f>C300+F300+I300+L300</f>
        <v>0</v>
      </c>
      <c r="P300" s="56">
        <f>D300+G300+J300+M300</f>
        <v>0</v>
      </c>
      <c r="Q300" s="57">
        <f t="shared" si="205"/>
        <v>0</v>
      </c>
      <c r="R300" s="66">
        <v>2</v>
      </c>
      <c r="S300" s="76" t="str">
        <f t="shared" si="195"/>
        <v>0</v>
      </c>
      <c r="T300" s="76" t="str">
        <f t="shared" si="196"/>
        <v>0</v>
      </c>
      <c r="U300" s="76">
        <f t="shared" si="197"/>
        <v>0</v>
      </c>
      <c r="V300" s="83">
        <f t="shared" si="198"/>
        <v>0</v>
      </c>
      <c r="W300" s="83">
        <f t="shared" si="199"/>
        <v>0</v>
      </c>
      <c r="X300" s="83">
        <f t="shared" si="200"/>
        <v>0</v>
      </c>
    </row>
    <row r="301" spans="1:24" ht="16.5" customHeight="1">
      <c r="A301" s="8"/>
      <c r="B301" s="27" t="s">
        <v>124</v>
      </c>
      <c r="C301" s="50"/>
      <c r="D301" s="50"/>
      <c r="E301" s="50">
        <f t="shared" si="201"/>
        <v>0</v>
      </c>
      <c r="F301" s="104">
        <v>0</v>
      </c>
      <c r="G301" s="104">
        <v>0</v>
      </c>
      <c r="H301" s="99">
        <f t="shared" si="202"/>
        <v>0</v>
      </c>
      <c r="I301" s="136"/>
      <c r="J301" s="136"/>
      <c r="K301" s="123">
        <f t="shared" si="203"/>
        <v>0</v>
      </c>
      <c r="L301" s="154">
        <v>0</v>
      </c>
      <c r="M301" s="154">
        <v>0</v>
      </c>
      <c r="N301" s="149">
        <f t="shared" si="204"/>
        <v>0</v>
      </c>
      <c r="O301" s="56">
        <f>C301+F301+I301+L301</f>
        <v>0</v>
      </c>
      <c r="P301" s="56">
        <f>D301+G301+J301+M301</f>
        <v>0</v>
      </c>
      <c r="Q301" s="57">
        <f t="shared" si="205"/>
        <v>0</v>
      </c>
      <c r="R301" s="66">
        <v>2</v>
      </c>
      <c r="S301" s="76" t="str">
        <f t="shared" si="195"/>
        <v>0</v>
      </c>
      <c r="T301" s="76" t="str">
        <f t="shared" si="196"/>
        <v>0</v>
      </c>
      <c r="U301" s="76">
        <f t="shared" si="197"/>
        <v>0</v>
      </c>
      <c r="V301" s="83">
        <f t="shared" si="198"/>
        <v>0</v>
      </c>
      <c r="W301" s="83">
        <f t="shared" si="199"/>
        <v>0</v>
      </c>
      <c r="X301" s="83">
        <f t="shared" si="200"/>
        <v>0</v>
      </c>
    </row>
    <row r="302" spans="1:24" s="35" customFormat="1" ht="16.5" customHeight="1">
      <c r="A302" s="9"/>
      <c r="B302" s="18" t="s">
        <v>87</v>
      </c>
      <c r="C302" s="51">
        <f t="shared" ref="C302:X302" si="218">SUM(C300:C301)</f>
        <v>0</v>
      </c>
      <c r="D302" s="51">
        <f t="shared" si="218"/>
        <v>0</v>
      </c>
      <c r="E302" s="51">
        <f t="shared" si="218"/>
        <v>0</v>
      </c>
      <c r="F302" s="105">
        <f t="shared" si="218"/>
        <v>0</v>
      </c>
      <c r="G302" s="105">
        <f t="shared" si="218"/>
        <v>0</v>
      </c>
      <c r="H302" s="100">
        <f t="shared" si="218"/>
        <v>0</v>
      </c>
      <c r="I302" s="129">
        <f t="shared" si="218"/>
        <v>0</v>
      </c>
      <c r="J302" s="129">
        <f t="shared" si="218"/>
        <v>0</v>
      </c>
      <c r="K302" s="124">
        <f t="shared" si="218"/>
        <v>0</v>
      </c>
      <c r="L302" s="155">
        <f t="shared" si="218"/>
        <v>0</v>
      </c>
      <c r="M302" s="155">
        <f t="shared" si="218"/>
        <v>0</v>
      </c>
      <c r="N302" s="150">
        <f t="shared" si="218"/>
        <v>0</v>
      </c>
      <c r="O302" s="58">
        <f t="shared" si="218"/>
        <v>0</v>
      </c>
      <c r="P302" s="58">
        <f t="shared" si="218"/>
        <v>0</v>
      </c>
      <c r="Q302" s="59">
        <f t="shared" si="218"/>
        <v>0</v>
      </c>
      <c r="R302" s="66">
        <f t="shared" si="218"/>
        <v>4</v>
      </c>
      <c r="S302" s="77">
        <f t="shared" si="218"/>
        <v>0</v>
      </c>
      <c r="T302" s="77">
        <f t="shared" si="218"/>
        <v>0</v>
      </c>
      <c r="U302" s="77">
        <f t="shared" si="218"/>
        <v>0</v>
      </c>
      <c r="V302" s="84">
        <f t="shared" si="218"/>
        <v>0</v>
      </c>
      <c r="W302" s="84">
        <f t="shared" si="218"/>
        <v>0</v>
      </c>
      <c r="X302" s="84">
        <f t="shared" si="218"/>
        <v>0</v>
      </c>
    </row>
    <row r="303" spans="1:24" s="35" customFormat="1" ht="16.5" customHeight="1">
      <c r="A303" s="9"/>
      <c r="B303" s="18" t="s">
        <v>89</v>
      </c>
      <c r="C303" s="51">
        <f t="shared" ref="C303:X303" si="219">C298+C302</f>
        <v>0</v>
      </c>
      <c r="D303" s="51">
        <f t="shared" si="219"/>
        <v>0</v>
      </c>
      <c r="E303" s="51">
        <f t="shared" si="219"/>
        <v>0</v>
      </c>
      <c r="F303" s="105">
        <f t="shared" si="219"/>
        <v>0</v>
      </c>
      <c r="G303" s="105">
        <f t="shared" si="219"/>
        <v>0</v>
      </c>
      <c r="H303" s="100">
        <f t="shared" si="219"/>
        <v>0</v>
      </c>
      <c r="I303" s="129">
        <f t="shared" si="219"/>
        <v>0</v>
      </c>
      <c r="J303" s="129">
        <f t="shared" si="219"/>
        <v>0</v>
      </c>
      <c r="K303" s="124">
        <f t="shared" si="219"/>
        <v>0</v>
      </c>
      <c r="L303" s="155">
        <f t="shared" si="219"/>
        <v>0</v>
      </c>
      <c r="M303" s="155">
        <f t="shared" si="219"/>
        <v>0</v>
      </c>
      <c r="N303" s="150">
        <f t="shared" si="219"/>
        <v>0</v>
      </c>
      <c r="O303" s="58">
        <f t="shared" si="219"/>
        <v>0</v>
      </c>
      <c r="P303" s="58">
        <f t="shared" si="219"/>
        <v>0</v>
      </c>
      <c r="Q303" s="59">
        <f t="shared" si="219"/>
        <v>0</v>
      </c>
      <c r="R303" s="66">
        <f t="shared" si="219"/>
        <v>18</v>
      </c>
      <c r="S303" s="77">
        <f t="shared" si="219"/>
        <v>0</v>
      </c>
      <c r="T303" s="77">
        <f t="shared" si="219"/>
        <v>0</v>
      </c>
      <c r="U303" s="77">
        <f t="shared" si="219"/>
        <v>0</v>
      </c>
      <c r="V303" s="84">
        <f t="shared" si="219"/>
        <v>0</v>
      </c>
      <c r="W303" s="84">
        <f t="shared" si="219"/>
        <v>0</v>
      </c>
      <c r="X303" s="84">
        <f t="shared" si="219"/>
        <v>0</v>
      </c>
    </row>
    <row r="304" spans="1:24" s="2" customFormat="1" ht="16.5" customHeight="1">
      <c r="A304" s="5"/>
      <c r="B304" s="17" t="s">
        <v>130</v>
      </c>
      <c r="C304" s="52"/>
      <c r="D304" s="52"/>
      <c r="E304" s="52"/>
      <c r="F304" s="114"/>
      <c r="G304" s="114"/>
      <c r="H304" s="101"/>
      <c r="I304" s="141"/>
      <c r="J304" s="141"/>
      <c r="K304" s="126"/>
      <c r="L304" s="164"/>
      <c r="M304" s="164"/>
      <c r="N304" s="151"/>
      <c r="O304" s="60"/>
      <c r="P304" s="60"/>
      <c r="Q304" s="61"/>
      <c r="R304" s="65"/>
      <c r="S304" s="78"/>
      <c r="T304" s="78"/>
      <c r="U304" s="78"/>
      <c r="V304" s="85"/>
      <c r="W304" s="85"/>
      <c r="X304" s="86"/>
    </row>
    <row r="305" spans="1:24" s="2" customFormat="1" ht="16.5" customHeight="1">
      <c r="A305" s="5"/>
      <c r="B305" s="10" t="s">
        <v>100</v>
      </c>
      <c r="C305" s="52"/>
      <c r="D305" s="52"/>
      <c r="E305" s="52"/>
      <c r="F305" s="106"/>
      <c r="G305" s="106"/>
      <c r="H305" s="101"/>
      <c r="I305" s="130"/>
      <c r="J305" s="130"/>
      <c r="K305" s="126"/>
      <c r="L305" s="156"/>
      <c r="M305" s="156"/>
      <c r="N305" s="151"/>
      <c r="O305" s="60"/>
      <c r="P305" s="60"/>
      <c r="Q305" s="61"/>
      <c r="R305" s="70"/>
      <c r="S305" s="78"/>
      <c r="T305" s="78"/>
      <c r="U305" s="78"/>
      <c r="V305" s="85"/>
      <c r="W305" s="85"/>
      <c r="X305" s="86"/>
    </row>
    <row r="306" spans="1:24" s="20" customFormat="1" ht="16.5" customHeight="1">
      <c r="A306" s="19"/>
      <c r="B306" s="27" t="s">
        <v>112</v>
      </c>
      <c r="C306" s="50"/>
      <c r="D306" s="50"/>
      <c r="E306" s="50">
        <f t="shared" si="201"/>
        <v>0</v>
      </c>
      <c r="F306" s="104">
        <v>0</v>
      </c>
      <c r="G306" s="104">
        <v>0</v>
      </c>
      <c r="H306" s="99">
        <f t="shared" si="202"/>
        <v>0</v>
      </c>
      <c r="I306" s="136">
        <v>0</v>
      </c>
      <c r="J306" s="136">
        <v>0</v>
      </c>
      <c r="K306" s="123">
        <f t="shared" si="203"/>
        <v>0</v>
      </c>
      <c r="L306" s="154">
        <v>0</v>
      </c>
      <c r="M306" s="154">
        <v>0</v>
      </c>
      <c r="N306" s="149">
        <f t="shared" si="204"/>
        <v>0</v>
      </c>
      <c r="O306" s="56">
        <f>C306+F306+I306+L306</f>
        <v>0</v>
      </c>
      <c r="P306" s="56">
        <f>D306+G306+J306+M306</f>
        <v>0</v>
      </c>
      <c r="Q306" s="57">
        <f t="shared" si="205"/>
        <v>0</v>
      </c>
      <c r="R306" s="66">
        <v>2</v>
      </c>
      <c r="S306" s="76" t="str">
        <f t="shared" si="195"/>
        <v>0</v>
      </c>
      <c r="T306" s="76" t="str">
        <f t="shared" si="196"/>
        <v>0</v>
      </c>
      <c r="U306" s="76">
        <f t="shared" si="197"/>
        <v>0</v>
      </c>
      <c r="V306" s="83">
        <f t="shared" si="198"/>
        <v>0</v>
      </c>
      <c r="W306" s="83">
        <f t="shared" si="199"/>
        <v>0</v>
      </c>
      <c r="X306" s="83">
        <f t="shared" si="200"/>
        <v>0</v>
      </c>
    </row>
    <row r="307" spans="1:24" s="20" customFormat="1" ht="16.5" customHeight="1">
      <c r="A307" s="19"/>
      <c r="B307" s="23" t="s">
        <v>77</v>
      </c>
      <c r="C307" s="50"/>
      <c r="D307" s="50"/>
      <c r="E307" s="50">
        <f t="shared" si="201"/>
        <v>0</v>
      </c>
      <c r="F307" s="104">
        <v>0</v>
      </c>
      <c r="G307" s="104">
        <v>0</v>
      </c>
      <c r="H307" s="99">
        <f t="shared" si="202"/>
        <v>0</v>
      </c>
      <c r="I307" s="136">
        <v>0</v>
      </c>
      <c r="J307" s="136">
        <v>0</v>
      </c>
      <c r="K307" s="123">
        <f t="shared" si="203"/>
        <v>0</v>
      </c>
      <c r="L307" s="154">
        <v>0</v>
      </c>
      <c r="M307" s="154">
        <v>0</v>
      </c>
      <c r="N307" s="149">
        <f t="shared" si="204"/>
        <v>0</v>
      </c>
      <c r="O307" s="56">
        <f>C307+F307+I307+L307</f>
        <v>0</v>
      </c>
      <c r="P307" s="56">
        <f>D307+G307+J307+M307</f>
        <v>0</v>
      </c>
      <c r="Q307" s="57">
        <f t="shared" si="205"/>
        <v>0</v>
      </c>
      <c r="R307" s="66">
        <v>2</v>
      </c>
      <c r="S307" s="76" t="str">
        <f t="shared" si="195"/>
        <v>0</v>
      </c>
      <c r="T307" s="76" t="str">
        <f t="shared" si="196"/>
        <v>0</v>
      </c>
      <c r="U307" s="76">
        <f t="shared" si="197"/>
        <v>0</v>
      </c>
      <c r="V307" s="83">
        <f t="shared" si="198"/>
        <v>0</v>
      </c>
      <c r="W307" s="83">
        <f t="shared" si="199"/>
        <v>0</v>
      </c>
      <c r="X307" s="83">
        <f t="shared" si="200"/>
        <v>0</v>
      </c>
    </row>
    <row r="308" spans="1:24" s="20" customFormat="1" ht="16.5" customHeight="1">
      <c r="A308" s="19"/>
      <c r="B308" s="22" t="s">
        <v>87</v>
      </c>
      <c r="C308" s="50">
        <f t="shared" ref="C308:X308" si="220">SUM(C305:C307)</f>
        <v>0</v>
      </c>
      <c r="D308" s="50">
        <f t="shared" si="220"/>
        <v>0</v>
      </c>
      <c r="E308" s="50">
        <f t="shared" si="220"/>
        <v>0</v>
      </c>
      <c r="F308" s="104">
        <f t="shared" si="220"/>
        <v>0</v>
      </c>
      <c r="G308" s="104">
        <f t="shared" si="220"/>
        <v>0</v>
      </c>
      <c r="H308" s="99">
        <f t="shared" si="220"/>
        <v>0</v>
      </c>
      <c r="I308" s="136">
        <f t="shared" si="220"/>
        <v>0</v>
      </c>
      <c r="J308" s="136">
        <f t="shared" si="220"/>
        <v>0</v>
      </c>
      <c r="K308" s="123">
        <f t="shared" si="220"/>
        <v>0</v>
      </c>
      <c r="L308" s="154">
        <f t="shared" si="220"/>
        <v>0</v>
      </c>
      <c r="M308" s="154">
        <f t="shared" si="220"/>
        <v>0</v>
      </c>
      <c r="N308" s="149">
        <f t="shared" si="220"/>
        <v>0</v>
      </c>
      <c r="O308" s="56">
        <f t="shared" si="220"/>
        <v>0</v>
      </c>
      <c r="P308" s="56">
        <f t="shared" si="220"/>
        <v>0</v>
      </c>
      <c r="Q308" s="57">
        <f t="shared" si="220"/>
        <v>0</v>
      </c>
      <c r="R308" s="66">
        <f t="shared" si="220"/>
        <v>4</v>
      </c>
      <c r="S308" s="76">
        <f t="shared" si="220"/>
        <v>0</v>
      </c>
      <c r="T308" s="76">
        <f t="shared" si="220"/>
        <v>0</v>
      </c>
      <c r="U308" s="76">
        <f t="shared" si="220"/>
        <v>0</v>
      </c>
      <c r="V308" s="83">
        <f t="shared" si="220"/>
        <v>0</v>
      </c>
      <c r="W308" s="83">
        <f t="shared" si="220"/>
        <v>0</v>
      </c>
      <c r="X308" s="83">
        <f t="shared" si="220"/>
        <v>0</v>
      </c>
    </row>
    <row r="309" spans="1:24" s="20" customFormat="1" ht="16.5" customHeight="1">
      <c r="A309" s="19"/>
      <c r="B309" s="21" t="s">
        <v>159</v>
      </c>
      <c r="C309" s="50"/>
      <c r="D309" s="50"/>
      <c r="E309" s="50"/>
      <c r="F309" s="104"/>
      <c r="G309" s="104"/>
      <c r="H309" s="99"/>
      <c r="I309" s="136"/>
      <c r="J309" s="136"/>
      <c r="K309" s="123"/>
      <c r="L309" s="154"/>
      <c r="M309" s="154"/>
      <c r="N309" s="149"/>
      <c r="O309" s="56"/>
      <c r="P309" s="56"/>
      <c r="Q309" s="57"/>
      <c r="R309" s="66"/>
      <c r="S309" s="76"/>
      <c r="T309" s="76"/>
      <c r="U309" s="76"/>
      <c r="V309" s="83"/>
      <c r="W309" s="83"/>
      <c r="X309" s="83"/>
    </row>
    <row r="310" spans="1:24" s="20" customFormat="1" ht="16.5" customHeight="1">
      <c r="A310" s="19"/>
      <c r="B310" s="23" t="s">
        <v>50</v>
      </c>
      <c r="C310" s="50"/>
      <c r="D310" s="50"/>
      <c r="E310" s="50">
        <f t="shared" ref="E310" si="221">SUM(E308)</f>
        <v>0</v>
      </c>
      <c r="F310" s="104"/>
      <c r="G310" s="104"/>
      <c r="H310" s="99"/>
      <c r="I310" s="136">
        <f t="shared" ref="I310:X310" si="222">SUM(I308)</f>
        <v>0</v>
      </c>
      <c r="J310" s="136"/>
      <c r="K310" s="123"/>
      <c r="L310" s="154">
        <f t="shared" si="222"/>
        <v>0</v>
      </c>
      <c r="M310" s="154"/>
      <c r="N310" s="149"/>
      <c r="O310" s="56">
        <f t="shared" si="222"/>
        <v>0</v>
      </c>
      <c r="P310" s="56"/>
      <c r="Q310" s="57"/>
      <c r="R310" s="66">
        <f t="shared" si="222"/>
        <v>4</v>
      </c>
      <c r="S310" s="76"/>
      <c r="T310" s="76"/>
      <c r="U310" s="76">
        <f t="shared" si="222"/>
        <v>0</v>
      </c>
      <c r="V310" s="83"/>
      <c r="W310" s="83"/>
      <c r="X310" s="83">
        <f t="shared" si="222"/>
        <v>0</v>
      </c>
    </row>
    <row r="311" spans="1:24" s="38" customFormat="1" ht="19.5" customHeight="1">
      <c r="A311" s="37"/>
      <c r="B311" s="22" t="s">
        <v>87</v>
      </c>
      <c r="C311" s="51">
        <f>SUM(C310)</f>
        <v>0</v>
      </c>
      <c r="D311" s="51">
        <f t="shared" ref="D311:X311" si="223">SUM(D310)</f>
        <v>0</v>
      </c>
      <c r="E311" s="51">
        <f t="shared" si="223"/>
        <v>0</v>
      </c>
      <c r="F311" s="105">
        <f t="shared" si="223"/>
        <v>0</v>
      </c>
      <c r="G311" s="105">
        <f t="shared" si="223"/>
        <v>0</v>
      </c>
      <c r="H311" s="100">
        <f t="shared" si="223"/>
        <v>0</v>
      </c>
      <c r="I311" s="129">
        <f t="shared" si="223"/>
        <v>0</v>
      </c>
      <c r="J311" s="129">
        <f t="shared" si="223"/>
        <v>0</v>
      </c>
      <c r="K311" s="124">
        <f t="shared" si="223"/>
        <v>0</v>
      </c>
      <c r="L311" s="155">
        <f t="shared" si="223"/>
        <v>0</v>
      </c>
      <c r="M311" s="155">
        <f t="shared" si="223"/>
        <v>0</v>
      </c>
      <c r="N311" s="150">
        <f t="shared" si="223"/>
        <v>0</v>
      </c>
      <c r="O311" s="58">
        <f t="shared" si="223"/>
        <v>0</v>
      </c>
      <c r="P311" s="58">
        <f t="shared" si="223"/>
        <v>0</v>
      </c>
      <c r="Q311" s="59">
        <f t="shared" si="223"/>
        <v>0</v>
      </c>
      <c r="R311" s="66">
        <f t="shared" si="223"/>
        <v>4</v>
      </c>
      <c r="S311" s="77">
        <f t="shared" si="223"/>
        <v>0</v>
      </c>
      <c r="T311" s="77">
        <f t="shared" si="223"/>
        <v>0</v>
      </c>
      <c r="U311" s="77">
        <f t="shared" si="223"/>
        <v>0</v>
      </c>
      <c r="V311" s="84">
        <f t="shared" si="223"/>
        <v>0</v>
      </c>
      <c r="W311" s="84">
        <f t="shared" si="223"/>
        <v>0</v>
      </c>
      <c r="X311" s="84">
        <f t="shared" si="223"/>
        <v>0</v>
      </c>
    </row>
    <row r="312" spans="1:24" s="38" customFormat="1" ht="16.5" customHeight="1">
      <c r="A312" s="37"/>
      <c r="B312" s="22" t="s">
        <v>131</v>
      </c>
      <c r="C312" s="51">
        <f>C308+C311</f>
        <v>0</v>
      </c>
      <c r="D312" s="51">
        <f t="shared" ref="D312:X312" si="224">D308+D311</f>
        <v>0</v>
      </c>
      <c r="E312" s="51">
        <f t="shared" si="224"/>
        <v>0</v>
      </c>
      <c r="F312" s="105">
        <f t="shared" si="224"/>
        <v>0</v>
      </c>
      <c r="G312" s="105">
        <f t="shared" si="224"/>
        <v>0</v>
      </c>
      <c r="H312" s="100">
        <f t="shared" si="224"/>
        <v>0</v>
      </c>
      <c r="I312" s="129">
        <f t="shared" si="224"/>
        <v>0</v>
      </c>
      <c r="J312" s="129">
        <f t="shared" si="224"/>
        <v>0</v>
      </c>
      <c r="K312" s="124">
        <f t="shared" si="224"/>
        <v>0</v>
      </c>
      <c r="L312" s="155">
        <f t="shared" si="224"/>
        <v>0</v>
      </c>
      <c r="M312" s="155">
        <f t="shared" si="224"/>
        <v>0</v>
      </c>
      <c r="N312" s="150">
        <f t="shared" si="224"/>
        <v>0</v>
      </c>
      <c r="O312" s="58">
        <f t="shared" si="224"/>
        <v>0</v>
      </c>
      <c r="P312" s="58">
        <f t="shared" si="224"/>
        <v>0</v>
      </c>
      <c r="Q312" s="59">
        <f t="shared" si="224"/>
        <v>0</v>
      </c>
      <c r="R312" s="66">
        <f t="shared" si="224"/>
        <v>8</v>
      </c>
      <c r="S312" s="77">
        <f t="shared" si="224"/>
        <v>0</v>
      </c>
      <c r="T312" s="77">
        <f t="shared" si="224"/>
        <v>0</v>
      </c>
      <c r="U312" s="77">
        <f t="shared" si="224"/>
        <v>0</v>
      </c>
      <c r="V312" s="84">
        <f t="shared" si="224"/>
        <v>0</v>
      </c>
      <c r="W312" s="84">
        <f t="shared" si="224"/>
        <v>0</v>
      </c>
      <c r="X312" s="84">
        <f t="shared" si="224"/>
        <v>0</v>
      </c>
    </row>
    <row r="313" spans="1:24" s="38" customFormat="1" ht="16.5" customHeight="1">
      <c r="A313" s="37"/>
      <c r="B313" s="22" t="s">
        <v>60</v>
      </c>
      <c r="C313" s="51">
        <f>C303+C312</f>
        <v>0</v>
      </c>
      <c r="D313" s="51">
        <f t="shared" ref="D313:X313" si="225">D303+D312</f>
        <v>0</v>
      </c>
      <c r="E313" s="51">
        <f t="shared" si="225"/>
        <v>0</v>
      </c>
      <c r="F313" s="105">
        <f t="shared" si="225"/>
        <v>0</v>
      </c>
      <c r="G313" s="105">
        <f t="shared" si="225"/>
        <v>0</v>
      </c>
      <c r="H313" s="100">
        <f t="shared" si="225"/>
        <v>0</v>
      </c>
      <c r="I313" s="129">
        <f t="shared" si="225"/>
        <v>0</v>
      </c>
      <c r="J313" s="129">
        <f t="shared" si="225"/>
        <v>0</v>
      </c>
      <c r="K313" s="124">
        <f t="shared" si="225"/>
        <v>0</v>
      </c>
      <c r="L313" s="155">
        <f t="shared" si="225"/>
        <v>0</v>
      </c>
      <c r="M313" s="155">
        <f t="shared" si="225"/>
        <v>0</v>
      </c>
      <c r="N313" s="150">
        <f t="shared" si="225"/>
        <v>0</v>
      </c>
      <c r="O313" s="58">
        <f t="shared" si="225"/>
        <v>0</v>
      </c>
      <c r="P313" s="58">
        <f t="shared" si="225"/>
        <v>0</v>
      </c>
      <c r="Q313" s="59">
        <f t="shared" si="225"/>
        <v>0</v>
      </c>
      <c r="R313" s="66">
        <f t="shared" si="225"/>
        <v>26</v>
      </c>
      <c r="S313" s="77">
        <f t="shared" si="225"/>
        <v>0</v>
      </c>
      <c r="T313" s="77">
        <f t="shared" si="225"/>
        <v>0</v>
      </c>
      <c r="U313" s="77">
        <f t="shared" si="225"/>
        <v>0</v>
      </c>
      <c r="V313" s="84">
        <f t="shared" si="225"/>
        <v>0</v>
      </c>
      <c r="W313" s="84">
        <f t="shared" si="225"/>
        <v>0</v>
      </c>
      <c r="X313" s="84">
        <f t="shared" si="225"/>
        <v>0</v>
      </c>
    </row>
    <row r="314" spans="1:24" ht="16.5" customHeight="1">
      <c r="A314" s="9" t="s">
        <v>78</v>
      </c>
      <c r="B314" s="16"/>
      <c r="C314" s="52"/>
      <c r="D314" s="52"/>
      <c r="E314" s="52"/>
      <c r="F314" s="101"/>
      <c r="G314" s="101"/>
      <c r="H314" s="101"/>
      <c r="I314" s="126"/>
      <c r="J314" s="126"/>
      <c r="K314" s="126"/>
      <c r="L314" s="151"/>
      <c r="M314" s="151"/>
      <c r="N314" s="151"/>
      <c r="O314" s="60"/>
      <c r="P314" s="60"/>
      <c r="Q314" s="61"/>
      <c r="R314" s="69"/>
      <c r="S314" s="78"/>
      <c r="T314" s="78"/>
      <c r="U314" s="78"/>
      <c r="V314" s="85"/>
      <c r="W314" s="85"/>
      <c r="X314" s="86"/>
    </row>
    <row r="315" spans="1:24" ht="16.5" customHeight="1">
      <c r="A315" s="9"/>
      <c r="B315" s="14" t="s">
        <v>88</v>
      </c>
      <c r="C315" s="52"/>
      <c r="D315" s="52"/>
      <c r="E315" s="52"/>
      <c r="F315" s="101"/>
      <c r="G315" s="101"/>
      <c r="H315" s="101"/>
      <c r="I315" s="126"/>
      <c r="J315" s="126"/>
      <c r="K315" s="126"/>
      <c r="L315" s="151"/>
      <c r="M315" s="151"/>
      <c r="N315" s="151"/>
      <c r="O315" s="60"/>
      <c r="P315" s="60"/>
      <c r="Q315" s="61"/>
      <c r="R315" s="69"/>
      <c r="S315" s="78"/>
      <c r="T315" s="78"/>
      <c r="U315" s="78"/>
      <c r="V315" s="85"/>
      <c r="W315" s="85"/>
      <c r="X315" s="86"/>
    </row>
    <row r="316" spans="1:24" ht="16.5" customHeight="1">
      <c r="A316" s="9"/>
      <c r="B316" s="12" t="s">
        <v>98</v>
      </c>
      <c r="C316" s="52"/>
      <c r="D316" s="52"/>
      <c r="E316" s="52"/>
      <c r="F316" s="107"/>
      <c r="G316" s="107"/>
      <c r="H316" s="101"/>
      <c r="I316" s="131"/>
      <c r="J316" s="131"/>
      <c r="K316" s="126"/>
      <c r="L316" s="157"/>
      <c r="M316" s="157"/>
      <c r="N316" s="151"/>
      <c r="O316" s="60"/>
      <c r="P316" s="60"/>
      <c r="Q316" s="61"/>
      <c r="R316" s="70"/>
      <c r="S316" s="78"/>
      <c r="T316" s="78"/>
      <c r="U316" s="78"/>
      <c r="V316" s="85"/>
      <c r="W316" s="85"/>
      <c r="X316" s="86"/>
    </row>
    <row r="317" spans="1:24" s="2" customFormat="1" ht="16.5" customHeight="1">
      <c r="A317" s="5"/>
      <c r="B317" s="27" t="s">
        <v>160</v>
      </c>
      <c r="C317" s="50"/>
      <c r="D317" s="50"/>
      <c r="E317" s="50">
        <f t="shared" si="201"/>
        <v>0</v>
      </c>
      <c r="F317" s="104">
        <v>0</v>
      </c>
      <c r="G317" s="104">
        <v>0</v>
      </c>
      <c r="H317" s="99">
        <f t="shared" si="202"/>
        <v>0</v>
      </c>
      <c r="I317" s="136">
        <v>0</v>
      </c>
      <c r="J317" s="136">
        <v>0</v>
      </c>
      <c r="K317" s="123">
        <f t="shared" si="203"/>
        <v>0</v>
      </c>
      <c r="L317" s="154">
        <v>0</v>
      </c>
      <c r="M317" s="154">
        <v>0</v>
      </c>
      <c r="N317" s="149">
        <f t="shared" si="204"/>
        <v>0</v>
      </c>
      <c r="O317" s="56">
        <f>C317+F317+I317+L317</f>
        <v>0</v>
      </c>
      <c r="P317" s="56">
        <f>D317+G317+J317+M317</f>
        <v>0</v>
      </c>
      <c r="Q317" s="57">
        <f t="shared" si="205"/>
        <v>0</v>
      </c>
      <c r="R317" s="64">
        <v>2</v>
      </c>
      <c r="S317" s="76" t="str">
        <f t="shared" si="195"/>
        <v>0</v>
      </c>
      <c r="T317" s="76" t="str">
        <f t="shared" si="196"/>
        <v>0</v>
      </c>
      <c r="U317" s="76">
        <f t="shared" si="197"/>
        <v>0</v>
      </c>
      <c r="V317" s="83">
        <f t="shared" si="198"/>
        <v>0</v>
      </c>
      <c r="W317" s="83">
        <f t="shared" si="199"/>
        <v>0</v>
      </c>
      <c r="X317" s="83">
        <f t="shared" si="200"/>
        <v>0</v>
      </c>
    </row>
    <row r="318" spans="1:24" ht="16.5" customHeight="1">
      <c r="A318" s="8"/>
      <c r="B318" s="27" t="s">
        <v>54</v>
      </c>
      <c r="C318" s="50"/>
      <c r="D318" s="50"/>
      <c r="E318" s="50">
        <f t="shared" si="201"/>
        <v>0</v>
      </c>
      <c r="F318" s="104">
        <v>0</v>
      </c>
      <c r="G318" s="104">
        <v>0</v>
      </c>
      <c r="H318" s="99">
        <f t="shared" si="202"/>
        <v>0</v>
      </c>
      <c r="I318" s="136">
        <v>0</v>
      </c>
      <c r="J318" s="136">
        <v>0</v>
      </c>
      <c r="K318" s="123">
        <f t="shared" si="203"/>
        <v>0</v>
      </c>
      <c r="L318" s="154">
        <v>0</v>
      </c>
      <c r="M318" s="154">
        <v>0</v>
      </c>
      <c r="N318" s="149">
        <f t="shared" si="204"/>
        <v>0</v>
      </c>
      <c r="O318" s="56">
        <f>C318+F318+I318+L318</f>
        <v>0</v>
      </c>
      <c r="P318" s="56">
        <f>D318+G318+J318+M318</f>
        <v>0</v>
      </c>
      <c r="Q318" s="57">
        <f t="shared" si="205"/>
        <v>0</v>
      </c>
      <c r="R318" s="66">
        <v>2</v>
      </c>
      <c r="S318" s="76" t="str">
        <f t="shared" si="195"/>
        <v>0</v>
      </c>
      <c r="T318" s="76" t="str">
        <f t="shared" si="196"/>
        <v>0</v>
      </c>
      <c r="U318" s="76">
        <f t="shared" si="197"/>
        <v>0</v>
      </c>
      <c r="V318" s="83">
        <f t="shared" si="198"/>
        <v>0</v>
      </c>
      <c r="W318" s="83">
        <f t="shared" si="199"/>
        <v>0</v>
      </c>
      <c r="X318" s="83">
        <f t="shared" si="200"/>
        <v>0</v>
      </c>
    </row>
    <row r="319" spans="1:24" s="35" customFormat="1" ht="16.5" customHeight="1">
      <c r="A319" s="9"/>
      <c r="B319" s="18" t="s">
        <v>87</v>
      </c>
      <c r="C319" s="51">
        <f t="shared" ref="C319:X319" si="226">SUM(C317:C318)</f>
        <v>0</v>
      </c>
      <c r="D319" s="51">
        <f t="shared" si="226"/>
        <v>0</v>
      </c>
      <c r="E319" s="51">
        <f t="shared" si="226"/>
        <v>0</v>
      </c>
      <c r="F319" s="105">
        <f t="shared" si="226"/>
        <v>0</v>
      </c>
      <c r="G319" s="105">
        <f t="shared" si="226"/>
        <v>0</v>
      </c>
      <c r="H319" s="100">
        <f t="shared" si="226"/>
        <v>0</v>
      </c>
      <c r="I319" s="129">
        <f t="shared" si="226"/>
        <v>0</v>
      </c>
      <c r="J319" s="129">
        <f t="shared" si="226"/>
        <v>0</v>
      </c>
      <c r="K319" s="124">
        <f t="shared" si="226"/>
        <v>0</v>
      </c>
      <c r="L319" s="155">
        <f t="shared" si="226"/>
        <v>0</v>
      </c>
      <c r="M319" s="155">
        <f t="shared" si="226"/>
        <v>0</v>
      </c>
      <c r="N319" s="150">
        <f t="shared" si="226"/>
        <v>0</v>
      </c>
      <c r="O319" s="58">
        <f t="shared" si="226"/>
        <v>0</v>
      </c>
      <c r="P319" s="58">
        <f t="shared" si="226"/>
        <v>0</v>
      </c>
      <c r="Q319" s="59">
        <f t="shared" si="226"/>
        <v>0</v>
      </c>
      <c r="R319" s="66">
        <f t="shared" si="226"/>
        <v>4</v>
      </c>
      <c r="S319" s="77">
        <f t="shared" si="226"/>
        <v>0</v>
      </c>
      <c r="T319" s="77">
        <f t="shared" si="226"/>
        <v>0</v>
      </c>
      <c r="U319" s="77">
        <f t="shared" si="226"/>
        <v>0</v>
      </c>
      <c r="V319" s="84">
        <f t="shared" si="226"/>
        <v>0</v>
      </c>
      <c r="W319" s="84">
        <f t="shared" si="226"/>
        <v>0</v>
      </c>
      <c r="X319" s="84">
        <f t="shared" si="226"/>
        <v>0</v>
      </c>
    </row>
    <row r="320" spans="1:24" s="35" customFormat="1" ht="16.5" customHeight="1">
      <c r="A320" s="9"/>
      <c r="B320" s="18" t="s">
        <v>89</v>
      </c>
      <c r="C320" s="51">
        <f t="shared" ref="C320:X321" si="227">C319</f>
        <v>0</v>
      </c>
      <c r="D320" s="51">
        <f t="shared" si="227"/>
        <v>0</v>
      </c>
      <c r="E320" s="51">
        <f t="shared" si="227"/>
        <v>0</v>
      </c>
      <c r="F320" s="105">
        <f t="shared" si="227"/>
        <v>0</v>
      </c>
      <c r="G320" s="105">
        <f t="shared" si="227"/>
        <v>0</v>
      </c>
      <c r="H320" s="100">
        <f t="shared" si="227"/>
        <v>0</v>
      </c>
      <c r="I320" s="129">
        <f t="shared" si="227"/>
        <v>0</v>
      </c>
      <c r="J320" s="129">
        <f t="shared" si="227"/>
        <v>0</v>
      </c>
      <c r="K320" s="124">
        <f t="shared" si="227"/>
        <v>0</v>
      </c>
      <c r="L320" s="155">
        <f t="shared" si="227"/>
        <v>0</v>
      </c>
      <c r="M320" s="155">
        <f t="shared" si="227"/>
        <v>0</v>
      </c>
      <c r="N320" s="150">
        <f t="shared" si="227"/>
        <v>0</v>
      </c>
      <c r="O320" s="58">
        <f t="shared" si="227"/>
        <v>0</v>
      </c>
      <c r="P320" s="58">
        <f t="shared" si="227"/>
        <v>0</v>
      </c>
      <c r="Q320" s="59">
        <f t="shared" si="227"/>
        <v>0</v>
      </c>
      <c r="R320" s="66">
        <f t="shared" si="227"/>
        <v>4</v>
      </c>
      <c r="S320" s="77">
        <f t="shared" si="227"/>
        <v>0</v>
      </c>
      <c r="T320" s="77">
        <f t="shared" si="227"/>
        <v>0</v>
      </c>
      <c r="U320" s="77">
        <f t="shared" si="227"/>
        <v>0</v>
      </c>
      <c r="V320" s="84">
        <f t="shared" si="227"/>
        <v>0</v>
      </c>
      <c r="W320" s="84">
        <f t="shared" si="227"/>
        <v>0</v>
      </c>
      <c r="X320" s="84">
        <f t="shared" si="227"/>
        <v>0</v>
      </c>
    </row>
    <row r="321" spans="1:24" s="35" customFormat="1" ht="16.5" customHeight="1">
      <c r="A321" s="9"/>
      <c r="B321" s="18" t="s">
        <v>60</v>
      </c>
      <c r="C321" s="51">
        <f t="shared" si="227"/>
        <v>0</v>
      </c>
      <c r="D321" s="51">
        <f t="shared" si="227"/>
        <v>0</v>
      </c>
      <c r="E321" s="51">
        <f t="shared" si="227"/>
        <v>0</v>
      </c>
      <c r="F321" s="105">
        <f t="shared" si="227"/>
        <v>0</v>
      </c>
      <c r="G321" s="105">
        <f t="shared" si="227"/>
        <v>0</v>
      </c>
      <c r="H321" s="100">
        <f t="shared" si="227"/>
        <v>0</v>
      </c>
      <c r="I321" s="129">
        <f t="shared" si="227"/>
        <v>0</v>
      </c>
      <c r="J321" s="129">
        <f t="shared" si="227"/>
        <v>0</v>
      </c>
      <c r="K321" s="124">
        <f t="shared" si="227"/>
        <v>0</v>
      </c>
      <c r="L321" s="155">
        <f t="shared" si="227"/>
        <v>0</v>
      </c>
      <c r="M321" s="155">
        <f t="shared" si="227"/>
        <v>0</v>
      </c>
      <c r="N321" s="150">
        <f t="shared" si="227"/>
        <v>0</v>
      </c>
      <c r="O321" s="58">
        <f t="shared" si="227"/>
        <v>0</v>
      </c>
      <c r="P321" s="58">
        <f t="shared" si="227"/>
        <v>0</v>
      </c>
      <c r="Q321" s="59">
        <f t="shared" si="227"/>
        <v>0</v>
      </c>
      <c r="R321" s="66">
        <f t="shared" si="227"/>
        <v>4</v>
      </c>
      <c r="S321" s="77">
        <f t="shared" si="227"/>
        <v>0</v>
      </c>
      <c r="T321" s="77">
        <f t="shared" si="227"/>
        <v>0</v>
      </c>
      <c r="U321" s="77">
        <f t="shared" si="227"/>
        <v>0</v>
      </c>
      <c r="V321" s="84">
        <f t="shared" si="227"/>
        <v>0</v>
      </c>
      <c r="W321" s="84">
        <f t="shared" si="227"/>
        <v>0</v>
      </c>
      <c r="X321" s="84">
        <f t="shared" si="227"/>
        <v>0</v>
      </c>
    </row>
    <row r="322" spans="1:24" s="2" customFormat="1" ht="16.5" customHeight="1">
      <c r="A322" s="5" t="s">
        <v>55</v>
      </c>
      <c r="B322" s="18"/>
      <c r="C322" s="52"/>
      <c r="D322" s="52"/>
      <c r="E322" s="52"/>
      <c r="F322" s="114"/>
      <c r="G322" s="114"/>
      <c r="H322" s="101"/>
      <c r="I322" s="141"/>
      <c r="J322" s="141"/>
      <c r="K322" s="126"/>
      <c r="L322" s="164"/>
      <c r="M322" s="164"/>
      <c r="N322" s="151"/>
      <c r="O322" s="60"/>
      <c r="P322" s="60"/>
      <c r="Q322" s="61"/>
      <c r="R322" s="65"/>
      <c r="S322" s="78"/>
      <c r="T322" s="78"/>
      <c r="U322" s="78"/>
      <c r="V322" s="85"/>
      <c r="W322" s="85"/>
      <c r="X322" s="86"/>
    </row>
    <row r="323" spans="1:24" s="2" customFormat="1" ht="16.5" customHeight="1">
      <c r="A323" s="5"/>
      <c r="B323" s="17" t="s">
        <v>88</v>
      </c>
      <c r="C323" s="52"/>
      <c r="D323" s="52"/>
      <c r="E323" s="52"/>
      <c r="F323" s="114"/>
      <c r="G323" s="114"/>
      <c r="H323" s="101"/>
      <c r="I323" s="141"/>
      <c r="J323" s="141"/>
      <c r="K323" s="126"/>
      <c r="L323" s="164"/>
      <c r="M323" s="164"/>
      <c r="N323" s="151"/>
      <c r="O323" s="60"/>
      <c r="P323" s="60"/>
      <c r="Q323" s="61"/>
      <c r="R323" s="65"/>
      <c r="S323" s="78"/>
      <c r="T323" s="78"/>
      <c r="U323" s="78"/>
      <c r="V323" s="85"/>
      <c r="W323" s="85"/>
      <c r="X323" s="86"/>
    </row>
    <row r="324" spans="1:24" ht="16.5" customHeight="1">
      <c r="A324" s="5"/>
      <c r="B324" s="10" t="s">
        <v>99</v>
      </c>
      <c r="C324" s="52"/>
      <c r="D324" s="52"/>
      <c r="E324" s="52"/>
      <c r="F324" s="102"/>
      <c r="G324" s="102"/>
      <c r="H324" s="101"/>
      <c r="I324" s="127"/>
      <c r="J324" s="127"/>
      <c r="K324" s="126"/>
      <c r="L324" s="152"/>
      <c r="M324" s="152"/>
      <c r="N324" s="151"/>
      <c r="O324" s="60"/>
      <c r="P324" s="60"/>
      <c r="Q324" s="61"/>
      <c r="R324" s="68"/>
      <c r="S324" s="78"/>
      <c r="T324" s="78"/>
      <c r="U324" s="78"/>
      <c r="V324" s="85"/>
      <c r="W324" s="85"/>
      <c r="X324" s="86"/>
    </row>
    <row r="325" spans="1:24" ht="16.5" customHeight="1">
      <c r="A325" s="7"/>
      <c r="B325" s="27" t="s">
        <v>56</v>
      </c>
      <c r="C325" s="50"/>
      <c r="D325" s="50"/>
      <c r="E325" s="50">
        <f t="shared" si="201"/>
        <v>0</v>
      </c>
      <c r="F325" s="104">
        <v>0</v>
      </c>
      <c r="G325" s="104">
        <v>0</v>
      </c>
      <c r="H325" s="99">
        <f t="shared" si="202"/>
        <v>0</v>
      </c>
      <c r="I325" s="136">
        <v>0</v>
      </c>
      <c r="J325" s="136">
        <v>0</v>
      </c>
      <c r="K325" s="123">
        <f t="shared" si="203"/>
        <v>0</v>
      </c>
      <c r="L325" s="154">
        <v>0</v>
      </c>
      <c r="M325" s="154">
        <v>0</v>
      </c>
      <c r="N325" s="149">
        <f t="shared" si="204"/>
        <v>0</v>
      </c>
      <c r="O325" s="56">
        <f>C325+F325+I325+L325</f>
        <v>0</v>
      </c>
      <c r="P325" s="56">
        <f>D325+G325+J325+M325</f>
        <v>0</v>
      </c>
      <c r="Q325" s="57">
        <f t="shared" si="205"/>
        <v>0</v>
      </c>
      <c r="R325" s="66">
        <v>2</v>
      </c>
      <c r="S325" s="76" t="str">
        <f t="shared" si="195"/>
        <v>0</v>
      </c>
      <c r="T325" s="76" t="str">
        <f t="shared" si="196"/>
        <v>0</v>
      </c>
      <c r="U325" s="76">
        <f t="shared" si="197"/>
        <v>0</v>
      </c>
      <c r="V325" s="83">
        <f t="shared" si="198"/>
        <v>0</v>
      </c>
      <c r="W325" s="83">
        <f t="shared" si="199"/>
        <v>0</v>
      </c>
      <c r="X325" s="83">
        <f t="shared" si="200"/>
        <v>0</v>
      </c>
    </row>
    <row r="326" spans="1:24" s="35" customFormat="1" ht="16.5" customHeight="1">
      <c r="A326" s="36"/>
      <c r="B326" s="18" t="s">
        <v>87</v>
      </c>
      <c r="C326" s="51">
        <f t="shared" ref="C326:X326" si="228">SUM(C325)</f>
        <v>0</v>
      </c>
      <c r="D326" s="51">
        <f t="shared" si="228"/>
        <v>0</v>
      </c>
      <c r="E326" s="51">
        <f t="shared" si="228"/>
        <v>0</v>
      </c>
      <c r="F326" s="105">
        <f t="shared" si="228"/>
        <v>0</v>
      </c>
      <c r="G326" s="105">
        <f t="shared" si="228"/>
        <v>0</v>
      </c>
      <c r="H326" s="100">
        <f t="shared" si="228"/>
        <v>0</v>
      </c>
      <c r="I326" s="129">
        <f t="shared" si="228"/>
        <v>0</v>
      </c>
      <c r="J326" s="129">
        <f t="shared" si="228"/>
        <v>0</v>
      </c>
      <c r="K326" s="124">
        <f t="shared" si="228"/>
        <v>0</v>
      </c>
      <c r="L326" s="155">
        <f t="shared" si="228"/>
        <v>0</v>
      </c>
      <c r="M326" s="155">
        <f t="shared" si="228"/>
        <v>0</v>
      </c>
      <c r="N326" s="150">
        <f t="shared" si="228"/>
        <v>0</v>
      </c>
      <c r="O326" s="58">
        <f t="shared" si="228"/>
        <v>0</v>
      </c>
      <c r="P326" s="58">
        <f t="shared" si="228"/>
        <v>0</v>
      </c>
      <c r="Q326" s="59">
        <f t="shared" si="228"/>
        <v>0</v>
      </c>
      <c r="R326" s="66">
        <f t="shared" si="228"/>
        <v>2</v>
      </c>
      <c r="S326" s="77">
        <f t="shared" si="228"/>
        <v>0</v>
      </c>
      <c r="T326" s="77">
        <f t="shared" si="228"/>
        <v>0</v>
      </c>
      <c r="U326" s="77">
        <f t="shared" si="228"/>
        <v>0</v>
      </c>
      <c r="V326" s="84">
        <f t="shared" si="228"/>
        <v>0</v>
      </c>
      <c r="W326" s="84">
        <f t="shared" si="228"/>
        <v>0</v>
      </c>
      <c r="X326" s="84">
        <f t="shared" si="228"/>
        <v>0</v>
      </c>
    </row>
    <row r="327" spans="1:24" ht="16.5" customHeight="1">
      <c r="A327" s="8"/>
      <c r="B327" s="12" t="s">
        <v>100</v>
      </c>
      <c r="C327" s="52"/>
      <c r="D327" s="52"/>
      <c r="E327" s="52"/>
      <c r="F327" s="107"/>
      <c r="G327" s="107"/>
      <c r="H327" s="101"/>
      <c r="I327" s="131"/>
      <c r="J327" s="131"/>
      <c r="K327" s="126"/>
      <c r="L327" s="157"/>
      <c r="M327" s="157"/>
      <c r="N327" s="151"/>
      <c r="O327" s="60"/>
      <c r="P327" s="60"/>
      <c r="Q327" s="61"/>
      <c r="R327" s="70"/>
      <c r="S327" s="78"/>
      <c r="T327" s="78"/>
      <c r="U327" s="78"/>
      <c r="V327" s="85"/>
      <c r="W327" s="85"/>
      <c r="X327" s="86"/>
    </row>
    <row r="328" spans="1:24" ht="16.5" customHeight="1">
      <c r="A328" s="8"/>
      <c r="B328" s="16" t="s">
        <v>57</v>
      </c>
      <c r="C328" s="50"/>
      <c r="D328" s="50"/>
      <c r="E328" s="50">
        <f t="shared" si="201"/>
        <v>0</v>
      </c>
      <c r="F328" s="104">
        <v>0</v>
      </c>
      <c r="G328" s="104">
        <v>0</v>
      </c>
      <c r="H328" s="99">
        <f t="shared" si="202"/>
        <v>0</v>
      </c>
      <c r="I328" s="136">
        <v>0</v>
      </c>
      <c r="J328" s="136">
        <v>0</v>
      </c>
      <c r="K328" s="123">
        <f t="shared" si="203"/>
        <v>0</v>
      </c>
      <c r="L328" s="154">
        <v>0</v>
      </c>
      <c r="M328" s="154">
        <v>0</v>
      </c>
      <c r="N328" s="149">
        <f t="shared" si="204"/>
        <v>0</v>
      </c>
      <c r="O328" s="56">
        <f>C328+F328+I328+L328</f>
        <v>0</v>
      </c>
      <c r="P328" s="56">
        <f>D328+G328+J328+M328</f>
        <v>0</v>
      </c>
      <c r="Q328" s="57">
        <f t="shared" si="205"/>
        <v>0</v>
      </c>
      <c r="R328" s="66">
        <v>2</v>
      </c>
      <c r="S328" s="76" t="str">
        <f t="shared" si="195"/>
        <v>0</v>
      </c>
      <c r="T328" s="76" t="str">
        <f t="shared" si="196"/>
        <v>0</v>
      </c>
      <c r="U328" s="76">
        <f t="shared" si="197"/>
        <v>0</v>
      </c>
      <c r="V328" s="83">
        <f t="shared" si="198"/>
        <v>0</v>
      </c>
      <c r="W328" s="83">
        <f t="shared" si="199"/>
        <v>0</v>
      </c>
      <c r="X328" s="83">
        <f t="shared" si="200"/>
        <v>0</v>
      </c>
    </row>
    <row r="329" spans="1:24" s="45" customFormat="1" ht="16.5" customHeight="1">
      <c r="A329" s="43"/>
      <c r="B329" s="39" t="s">
        <v>87</v>
      </c>
      <c r="C329" s="53">
        <f t="shared" ref="C329:X329" si="229">SUM(C328)</f>
        <v>0</v>
      </c>
      <c r="D329" s="53">
        <f t="shared" si="229"/>
        <v>0</v>
      </c>
      <c r="E329" s="53">
        <f t="shared" si="229"/>
        <v>0</v>
      </c>
      <c r="F329" s="117">
        <f t="shared" si="229"/>
        <v>0</v>
      </c>
      <c r="G329" s="117">
        <f t="shared" si="229"/>
        <v>0</v>
      </c>
      <c r="H329" s="117">
        <f t="shared" si="229"/>
        <v>0</v>
      </c>
      <c r="I329" s="142">
        <f t="shared" si="229"/>
        <v>0</v>
      </c>
      <c r="J329" s="142">
        <f t="shared" si="229"/>
        <v>0</v>
      </c>
      <c r="K329" s="142">
        <f t="shared" si="229"/>
        <v>0</v>
      </c>
      <c r="L329" s="167">
        <f t="shared" si="229"/>
        <v>0</v>
      </c>
      <c r="M329" s="167">
        <f t="shared" si="229"/>
        <v>0</v>
      </c>
      <c r="N329" s="167">
        <f t="shared" si="229"/>
        <v>0</v>
      </c>
      <c r="O329" s="53">
        <f t="shared" si="229"/>
        <v>0</v>
      </c>
      <c r="P329" s="53">
        <f t="shared" si="229"/>
        <v>0</v>
      </c>
      <c r="Q329" s="53">
        <f t="shared" si="229"/>
        <v>0</v>
      </c>
      <c r="R329" s="64">
        <f t="shared" si="229"/>
        <v>2</v>
      </c>
      <c r="S329" s="79">
        <f t="shared" si="229"/>
        <v>0</v>
      </c>
      <c r="T329" s="79">
        <f t="shared" si="229"/>
        <v>0</v>
      </c>
      <c r="U329" s="79">
        <f t="shared" si="229"/>
        <v>0</v>
      </c>
      <c r="V329" s="44">
        <f t="shared" si="229"/>
        <v>0</v>
      </c>
      <c r="W329" s="44">
        <f t="shared" si="229"/>
        <v>0</v>
      </c>
      <c r="X329" s="44">
        <f t="shared" si="229"/>
        <v>0</v>
      </c>
    </row>
    <row r="330" spans="1:24" s="45" customFormat="1" ht="16.5" customHeight="1">
      <c r="A330" s="43"/>
      <c r="B330" s="39" t="s">
        <v>89</v>
      </c>
      <c r="C330" s="53">
        <f t="shared" ref="C330:X330" si="230">C326+C329</f>
        <v>0</v>
      </c>
      <c r="D330" s="53">
        <f t="shared" si="230"/>
        <v>0</v>
      </c>
      <c r="E330" s="53">
        <f t="shared" si="230"/>
        <v>0</v>
      </c>
      <c r="F330" s="117">
        <f t="shared" si="230"/>
        <v>0</v>
      </c>
      <c r="G330" s="117">
        <f t="shared" si="230"/>
        <v>0</v>
      </c>
      <c r="H330" s="117">
        <f t="shared" si="230"/>
        <v>0</v>
      </c>
      <c r="I330" s="142">
        <f t="shared" si="230"/>
        <v>0</v>
      </c>
      <c r="J330" s="142">
        <f t="shared" si="230"/>
        <v>0</v>
      </c>
      <c r="K330" s="142">
        <f t="shared" si="230"/>
        <v>0</v>
      </c>
      <c r="L330" s="167">
        <f t="shared" si="230"/>
        <v>0</v>
      </c>
      <c r="M330" s="167">
        <f t="shared" si="230"/>
        <v>0</v>
      </c>
      <c r="N330" s="167">
        <f t="shared" si="230"/>
        <v>0</v>
      </c>
      <c r="O330" s="53">
        <f t="shared" si="230"/>
        <v>0</v>
      </c>
      <c r="P330" s="53">
        <f t="shared" si="230"/>
        <v>0</v>
      </c>
      <c r="Q330" s="53">
        <f t="shared" si="230"/>
        <v>0</v>
      </c>
      <c r="R330" s="64">
        <f t="shared" si="230"/>
        <v>4</v>
      </c>
      <c r="S330" s="79">
        <f t="shared" si="230"/>
        <v>0</v>
      </c>
      <c r="T330" s="79">
        <f t="shared" si="230"/>
        <v>0</v>
      </c>
      <c r="U330" s="79">
        <f t="shared" si="230"/>
        <v>0</v>
      </c>
      <c r="V330" s="44">
        <f t="shared" si="230"/>
        <v>0</v>
      </c>
      <c r="W330" s="44">
        <f t="shared" si="230"/>
        <v>0</v>
      </c>
      <c r="X330" s="44">
        <f t="shared" si="230"/>
        <v>0</v>
      </c>
    </row>
    <row r="331" spans="1:24" s="45" customFormat="1" ht="16.5" customHeight="1">
      <c r="A331" s="43"/>
      <c r="B331" s="39" t="s">
        <v>60</v>
      </c>
      <c r="C331" s="53">
        <f t="shared" ref="C331:X331" si="231">C330</f>
        <v>0</v>
      </c>
      <c r="D331" s="53">
        <f t="shared" si="231"/>
        <v>0</v>
      </c>
      <c r="E331" s="53">
        <f t="shared" si="231"/>
        <v>0</v>
      </c>
      <c r="F331" s="117">
        <f t="shared" si="231"/>
        <v>0</v>
      </c>
      <c r="G331" s="117">
        <f t="shared" si="231"/>
        <v>0</v>
      </c>
      <c r="H331" s="117">
        <f t="shared" si="231"/>
        <v>0</v>
      </c>
      <c r="I331" s="142">
        <f t="shared" si="231"/>
        <v>0</v>
      </c>
      <c r="J331" s="142">
        <f t="shared" si="231"/>
        <v>0</v>
      </c>
      <c r="K331" s="142">
        <f t="shared" si="231"/>
        <v>0</v>
      </c>
      <c r="L331" s="167">
        <f t="shared" si="231"/>
        <v>0</v>
      </c>
      <c r="M331" s="167">
        <f t="shared" si="231"/>
        <v>0</v>
      </c>
      <c r="N331" s="167">
        <f t="shared" si="231"/>
        <v>0</v>
      </c>
      <c r="O331" s="53">
        <f t="shared" si="231"/>
        <v>0</v>
      </c>
      <c r="P331" s="53">
        <f t="shared" si="231"/>
        <v>0</v>
      </c>
      <c r="Q331" s="53">
        <f t="shared" si="231"/>
        <v>0</v>
      </c>
      <c r="R331" s="64">
        <f t="shared" si="231"/>
        <v>4</v>
      </c>
      <c r="S331" s="79">
        <f t="shared" si="231"/>
        <v>0</v>
      </c>
      <c r="T331" s="79">
        <f t="shared" si="231"/>
        <v>0</v>
      </c>
      <c r="U331" s="79">
        <f t="shared" si="231"/>
        <v>0</v>
      </c>
      <c r="V331" s="44">
        <f t="shared" si="231"/>
        <v>0</v>
      </c>
      <c r="W331" s="44">
        <f t="shared" si="231"/>
        <v>0</v>
      </c>
      <c r="X331" s="44">
        <f t="shared" si="231"/>
        <v>0</v>
      </c>
    </row>
    <row r="332" spans="1:24" s="42" customFormat="1" ht="16.5" customHeight="1">
      <c r="A332" s="40"/>
      <c r="B332" s="46" t="s">
        <v>2</v>
      </c>
      <c r="C332" s="54">
        <f t="shared" ref="C332:X332" si="232">C331+C321+C313+C287+C251+C228+C203+C134+C77+C64+C17</f>
        <v>0</v>
      </c>
      <c r="D332" s="54">
        <f t="shared" si="232"/>
        <v>0</v>
      </c>
      <c r="E332" s="54">
        <f t="shared" si="232"/>
        <v>0</v>
      </c>
      <c r="F332" s="118">
        <f t="shared" si="232"/>
        <v>0</v>
      </c>
      <c r="G332" s="118">
        <f t="shared" si="232"/>
        <v>0</v>
      </c>
      <c r="H332" s="118">
        <f t="shared" si="232"/>
        <v>0</v>
      </c>
      <c r="I332" s="143">
        <f t="shared" si="232"/>
        <v>0</v>
      </c>
      <c r="J332" s="143">
        <f t="shared" si="232"/>
        <v>0</v>
      </c>
      <c r="K332" s="143">
        <f t="shared" si="232"/>
        <v>0</v>
      </c>
      <c r="L332" s="168">
        <f t="shared" si="232"/>
        <v>0</v>
      </c>
      <c r="M332" s="168">
        <f t="shared" si="232"/>
        <v>0</v>
      </c>
      <c r="N332" s="168">
        <f t="shared" si="232"/>
        <v>0</v>
      </c>
      <c r="O332" s="54">
        <f t="shared" si="232"/>
        <v>0</v>
      </c>
      <c r="P332" s="54">
        <f t="shared" si="232"/>
        <v>0</v>
      </c>
      <c r="Q332" s="54">
        <f t="shared" si="232"/>
        <v>0</v>
      </c>
      <c r="R332" s="71">
        <f t="shared" si="232"/>
        <v>308</v>
      </c>
      <c r="S332" s="80">
        <f t="shared" si="232"/>
        <v>0</v>
      </c>
      <c r="T332" s="80">
        <f t="shared" si="232"/>
        <v>0</v>
      </c>
      <c r="U332" s="80">
        <f t="shared" si="232"/>
        <v>0</v>
      </c>
      <c r="V332" s="41">
        <f t="shared" si="232"/>
        <v>0</v>
      </c>
      <c r="W332" s="41">
        <f t="shared" si="232"/>
        <v>0</v>
      </c>
      <c r="X332" s="41">
        <f t="shared" si="232"/>
        <v>0</v>
      </c>
    </row>
    <row r="333" spans="1:24" ht="23.25" customHeight="1"/>
    <row r="334" spans="1:24" ht="21" customHeight="1"/>
  </sheetData>
  <mergeCells count="12">
    <mergeCell ref="S5:U7"/>
    <mergeCell ref="V5:X7"/>
    <mergeCell ref="A1:X1"/>
    <mergeCell ref="A3:K3"/>
    <mergeCell ref="A4:B8"/>
    <mergeCell ref="C4:X4"/>
    <mergeCell ref="C5:E7"/>
    <mergeCell ref="F5:H7"/>
    <mergeCell ref="I5:K7"/>
    <mergeCell ref="L5:N7"/>
    <mergeCell ref="O5:Q7"/>
    <mergeCell ref="R5:R7"/>
  </mergeCells>
  <pageMargins left="0.19685039370078741" right="0.15748031496062992" top="0.78740157480314965" bottom="0.47244094488188981" header="0.31496062992125984" footer="0.31496062992125984"/>
  <pageSetup paperSize="9" scale="55" orientation="landscape" r:id="rId1"/>
  <headerFooter>
    <oddFooter xml:space="preserve">&amp;Lข้อมูล ณ วันที่ 19 มิถุนายน 2556 สำนักส่งเสริมวิชาการและงานทะเบียน  มหาวิทยาลัยเทคโนโลยีราชมงคลธัญบุรี&amp;Rหน้าที่ &amp;P จาก &amp;N       </oddFooter>
  </headerFooter>
  <rowBreaks count="8" manualBreakCount="8">
    <brk id="46" max="47" man="1"/>
    <brk id="77" max="16383" man="1"/>
    <brk id="117" max="47" man="1"/>
    <brk id="134" max="16383" man="1"/>
    <brk id="172" max="47" man="1"/>
    <brk id="203" max="47" man="1"/>
    <brk id="251" max="47" man="1"/>
    <brk id="287" max="47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X397"/>
  <sheetViews>
    <sheetView tabSelected="1" zoomScale="120" zoomScaleNormal="120" workbookViewId="0">
      <pane xSplit="2" ySplit="7" topLeftCell="C8" activePane="bottomRight" state="frozen"/>
      <selection pane="topRight" activeCell="D1" sqref="D1"/>
      <selection pane="bottomLeft" activeCell="A9" sqref="A9"/>
      <selection pane="bottomRight" activeCell="D7" sqref="D7"/>
    </sheetView>
  </sheetViews>
  <sheetFormatPr defaultRowHeight="18"/>
  <cols>
    <col min="1" max="1" width="1.625" style="170" customWidth="1"/>
    <col min="2" max="2" width="41.125" style="170" customWidth="1"/>
    <col min="3" max="17" width="5.75" style="171" customWidth="1"/>
    <col min="18" max="18" width="4.25" style="172" hidden="1" customWidth="1"/>
    <col min="19" max="24" width="5.75" style="171" customWidth="1"/>
    <col min="25" max="16384" width="9" style="169"/>
  </cols>
  <sheetData>
    <row r="1" spans="1:24" ht="18.75" customHeight="1">
      <c r="A1" s="302" t="s">
        <v>181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302"/>
      <c r="S1" s="302"/>
      <c r="T1" s="302"/>
      <c r="U1" s="302"/>
      <c r="V1" s="302"/>
      <c r="W1" s="302"/>
      <c r="X1" s="302"/>
    </row>
    <row r="2" spans="1:24" ht="14.25" customHeight="1">
      <c r="A2" s="323" t="s">
        <v>0</v>
      </c>
      <c r="B2" s="323"/>
      <c r="C2" s="323"/>
      <c r="D2" s="323"/>
      <c r="E2" s="323"/>
      <c r="F2" s="323"/>
      <c r="G2" s="323"/>
      <c r="H2" s="323"/>
      <c r="I2" s="323"/>
      <c r="J2" s="323"/>
      <c r="K2" s="323"/>
      <c r="L2" s="323"/>
      <c r="M2" s="323"/>
      <c r="N2" s="323"/>
      <c r="O2" s="323"/>
      <c r="P2" s="323"/>
      <c r="Q2" s="323"/>
      <c r="R2" s="323"/>
      <c r="S2" s="323"/>
      <c r="T2" s="323"/>
      <c r="U2" s="323"/>
      <c r="V2" s="323"/>
      <c r="W2" s="323"/>
      <c r="X2" s="323"/>
    </row>
    <row r="3" spans="1:24" ht="24" customHeight="1">
      <c r="A3" s="303" t="s">
        <v>1</v>
      </c>
      <c r="B3" s="304"/>
      <c r="C3" s="309" t="s">
        <v>179</v>
      </c>
      <c r="D3" s="309"/>
      <c r="E3" s="309"/>
      <c r="F3" s="309"/>
      <c r="G3" s="309"/>
      <c r="H3" s="309"/>
      <c r="I3" s="309"/>
      <c r="J3" s="309"/>
      <c r="K3" s="309"/>
      <c r="L3" s="309"/>
      <c r="M3" s="309"/>
      <c r="N3" s="309"/>
      <c r="O3" s="309"/>
      <c r="P3" s="309"/>
      <c r="Q3" s="309"/>
      <c r="R3" s="309"/>
      <c r="S3" s="309"/>
      <c r="T3" s="309"/>
      <c r="U3" s="309"/>
      <c r="V3" s="309"/>
      <c r="W3" s="309"/>
      <c r="X3" s="310"/>
    </row>
    <row r="4" spans="1:24" ht="14.25" customHeight="1">
      <c r="A4" s="305"/>
      <c r="B4" s="306"/>
      <c r="C4" s="296" t="s">
        <v>79</v>
      </c>
      <c r="D4" s="296"/>
      <c r="E4" s="297"/>
      <c r="F4" s="296" t="s">
        <v>82</v>
      </c>
      <c r="G4" s="296"/>
      <c r="H4" s="297"/>
      <c r="I4" s="296" t="s">
        <v>80</v>
      </c>
      <c r="J4" s="296"/>
      <c r="K4" s="297"/>
      <c r="L4" s="296" t="s">
        <v>81</v>
      </c>
      <c r="M4" s="296"/>
      <c r="N4" s="297"/>
      <c r="O4" s="311" t="s">
        <v>2</v>
      </c>
      <c r="P4" s="312"/>
      <c r="Q4" s="313"/>
      <c r="R4" s="320"/>
      <c r="S4" s="311" t="s">
        <v>3</v>
      </c>
      <c r="T4" s="312"/>
      <c r="U4" s="313"/>
      <c r="V4" s="311" t="s">
        <v>4</v>
      </c>
      <c r="W4" s="312"/>
      <c r="X4" s="313"/>
    </row>
    <row r="5" spans="1:24" ht="14.25" customHeight="1">
      <c r="A5" s="305"/>
      <c r="B5" s="306"/>
      <c r="C5" s="298"/>
      <c r="D5" s="298"/>
      <c r="E5" s="299"/>
      <c r="F5" s="298"/>
      <c r="G5" s="298"/>
      <c r="H5" s="299"/>
      <c r="I5" s="298"/>
      <c r="J5" s="298"/>
      <c r="K5" s="299"/>
      <c r="L5" s="298"/>
      <c r="M5" s="298"/>
      <c r="N5" s="299"/>
      <c r="O5" s="314"/>
      <c r="P5" s="315"/>
      <c r="Q5" s="316"/>
      <c r="R5" s="321"/>
      <c r="S5" s="314"/>
      <c r="T5" s="315"/>
      <c r="U5" s="316"/>
      <c r="V5" s="314"/>
      <c r="W5" s="315"/>
      <c r="X5" s="316"/>
    </row>
    <row r="6" spans="1:24" ht="14.25" customHeight="1">
      <c r="A6" s="305"/>
      <c r="B6" s="306"/>
      <c r="C6" s="300"/>
      <c r="D6" s="300"/>
      <c r="E6" s="301"/>
      <c r="F6" s="300"/>
      <c r="G6" s="300"/>
      <c r="H6" s="301"/>
      <c r="I6" s="300"/>
      <c r="J6" s="300"/>
      <c r="K6" s="301"/>
      <c r="L6" s="300"/>
      <c r="M6" s="300"/>
      <c r="N6" s="301"/>
      <c r="O6" s="317"/>
      <c r="P6" s="318"/>
      <c r="Q6" s="319"/>
      <c r="R6" s="322"/>
      <c r="S6" s="317"/>
      <c r="T6" s="318"/>
      <c r="U6" s="319"/>
      <c r="V6" s="317"/>
      <c r="W6" s="318"/>
      <c r="X6" s="319"/>
    </row>
    <row r="7" spans="1:24" ht="14.25" customHeight="1">
      <c r="A7" s="307"/>
      <c r="B7" s="308"/>
      <c r="C7" s="173" t="s">
        <v>6</v>
      </c>
      <c r="D7" s="173" t="s">
        <v>7</v>
      </c>
      <c r="E7" s="173" t="s">
        <v>5</v>
      </c>
      <c r="F7" s="173" t="s">
        <v>6</v>
      </c>
      <c r="G7" s="173" t="s">
        <v>7</v>
      </c>
      <c r="H7" s="173" t="s">
        <v>5</v>
      </c>
      <c r="I7" s="173" t="s">
        <v>6</v>
      </c>
      <c r="J7" s="173" t="s">
        <v>7</v>
      </c>
      <c r="K7" s="173" t="s">
        <v>5</v>
      </c>
      <c r="L7" s="173" t="s">
        <v>6</v>
      </c>
      <c r="M7" s="173" t="s">
        <v>7</v>
      </c>
      <c r="N7" s="173" t="s">
        <v>5</v>
      </c>
      <c r="O7" s="173" t="s">
        <v>6</v>
      </c>
      <c r="P7" s="173" t="s">
        <v>7</v>
      </c>
      <c r="Q7" s="173" t="s">
        <v>5</v>
      </c>
      <c r="R7" s="174"/>
      <c r="S7" s="173" t="s">
        <v>6</v>
      </c>
      <c r="T7" s="173" t="s">
        <v>7</v>
      </c>
      <c r="U7" s="173" t="s">
        <v>5</v>
      </c>
      <c r="V7" s="173" t="s">
        <v>6</v>
      </c>
      <c r="W7" s="173" t="s">
        <v>7</v>
      </c>
      <c r="X7" s="173" t="s">
        <v>5</v>
      </c>
    </row>
    <row r="8" spans="1:24" ht="16.5" customHeight="1">
      <c r="A8" s="175" t="s">
        <v>175</v>
      </c>
      <c r="B8" s="176"/>
      <c r="C8" s="177"/>
      <c r="D8" s="177"/>
      <c r="E8" s="177"/>
      <c r="F8" s="177"/>
      <c r="G8" s="177"/>
      <c r="H8" s="177"/>
      <c r="I8" s="177"/>
      <c r="J8" s="177"/>
      <c r="K8" s="177"/>
      <c r="L8" s="177"/>
      <c r="M8" s="177"/>
      <c r="N8" s="177"/>
      <c r="O8" s="177"/>
      <c r="P8" s="177"/>
      <c r="Q8" s="177"/>
      <c r="R8" s="178"/>
      <c r="S8" s="177"/>
      <c r="T8" s="177"/>
      <c r="U8" s="177"/>
      <c r="V8" s="177"/>
      <c r="W8" s="177"/>
      <c r="X8" s="179"/>
    </row>
    <row r="9" spans="1:24" ht="16.5" customHeight="1">
      <c r="A9" s="175"/>
      <c r="B9" s="180" t="s">
        <v>88</v>
      </c>
      <c r="C9" s="177"/>
      <c r="D9" s="177"/>
      <c r="E9" s="177"/>
      <c r="F9" s="177"/>
      <c r="G9" s="177"/>
      <c r="H9" s="177"/>
      <c r="I9" s="177"/>
      <c r="J9" s="177"/>
      <c r="K9" s="177"/>
      <c r="L9" s="177"/>
      <c r="M9" s="177"/>
      <c r="N9" s="177"/>
      <c r="O9" s="177"/>
      <c r="P9" s="177"/>
      <c r="Q9" s="177"/>
      <c r="R9" s="178"/>
      <c r="S9" s="177"/>
      <c r="T9" s="177"/>
      <c r="U9" s="177"/>
      <c r="V9" s="177"/>
      <c r="W9" s="177"/>
      <c r="X9" s="179"/>
    </row>
    <row r="10" spans="1:24" s="185" customFormat="1" ht="16.5" customHeight="1">
      <c r="A10" s="181"/>
      <c r="B10" s="176" t="s">
        <v>84</v>
      </c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M10" s="182"/>
      <c r="N10" s="182"/>
      <c r="O10" s="182"/>
      <c r="P10" s="182"/>
      <c r="Q10" s="182"/>
      <c r="R10" s="183"/>
      <c r="S10" s="182"/>
      <c r="T10" s="182"/>
      <c r="U10" s="182"/>
      <c r="V10" s="182"/>
      <c r="W10" s="182"/>
      <c r="X10" s="184"/>
    </row>
    <row r="11" spans="1:24" ht="16.5" customHeight="1">
      <c r="A11" s="186"/>
      <c r="B11" s="187" t="s">
        <v>126</v>
      </c>
      <c r="C11" s="188">
        <v>79</v>
      </c>
      <c r="D11" s="188">
        <f>353-2</f>
        <v>351</v>
      </c>
      <c r="E11" s="188">
        <f>C11+D11</f>
        <v>430</v>
      </c>
      <c r="F11" s="188">
        <v>0</v>
      </c>
      <c r="G11" s="188">
        <v>0</v>
      </c>
      <c r="H11" s="188">
        <f>F11+G11</f>
        <v>0</v>
      </c>
      <c r="I11" s="188">
        <v>0</v>
      </c>
      <c r="J11" s="188">
        <v>0</v>
      </c>
      <c r="K11" s="188">
        <f>I11+J11</f>
        <v>0</v>
      </c>
      <c r="L11" s="188">
        <v>0</v>
      </c>
      <c r="M11" s="188">
        <v>0</v>
      </c>
      <c r="N11" s="188">
        <f>L11+M11</f>
        <v>0</v>
      </c>
      <c r="O11" s="188">
        <f t="shared" ref="O11:P11" si="0">C11+F11+I11+L11</f>
        <v>79</v>
      </c>
      <c r="P11" s="188">
        <f t="shared" si="0"/>
        <v>351</v>
      </c>
      <c r="Q11" s="189">
        <f>E11+H11+K11+N11</f>
        <v>430</v>
      </c>
      <c r="R11" s="174">
        <v>1</v>
      </c>
      <c r="S11" s="189">
        <f>IF(R11=1,O11,"0")</f>
        <v>79</v>
      </c>
      <c r="T11" s="189">
        <f>IF(R11=1,P11,"0")</f>
        <v>351</v>
      </c>
      <c r="U11" s="189">
        <f>S11+T11</f>
        <v>430</v>
      </c>
      <c r="V11" s="189" t="str">
        <f>IF(R11=2,O11,"0")</f>
        <v>0</v>
      </c>
      <c r="W11" s="189" t="str">
        <f>IF(R11=2,P11,"0")</f>
        <v>0</v>
      </c>
      <c r="X11" s="189">
        <f>V11+W11</f>
        <v>0</v>
      </c>
    </row>
    <row r="12" spans="1:24" ht="16.5" customHeight="1">
      <c r="A12" s="186"/>
      <c r="B12" s="187" t="s">
        <v>8</v>
      </c>
      <c r="C12" s="188">
        <v>72</v>
      </c>
      <c r="D12" s="188">
        <f>401-1</f>
        <v>400</v>
      </c>
      <c r="E12" s="188">
        <f t="shared" ref="E12:E14" si="1">C12+D12</f>
        <v>472</v>
      </c>
      <c r="F12" s="188">
        <v>0</v>
      </c>
      <c r="G12" s="188">
        <v>0</v>
      </c>
      <c r="H12" s="188">
        <f t="shared" ref="H12:H14" si="2">F12+G12</f>
        <v>0</v>
      </c>
      <c r="I12" s="188">
        <v>0</v>
      </c>
      <c r="J12" s="188">
        <v>0</v>
      </c>
      <c r="K12" s="188">
        <f t="shared" ref="K12:K14" si="3">I12+J12</f>
        <v>0</v>
      </c>
      <c r="L12" s="188">
        <v>0</v>
      </c>
      <c r="M12" s="188">
        <v>0</v>
      </c>
      <c r="N12" s="188">
        <f t="shared" ref="N12:N93" si="4">L12+M12</f>
        <v>0</v>
      </c>
      <c r="O12" s="188">
        <f t="shared" ref="O12:O14" si="5">C12+F12+I12+L12</f>
        <v>72</v>
      </c>
      <c r="P12" s="188">
        <f t="shared" ref="P12:P14" si="6">D12+G12+J12+M12</f>
        <v>400</v>
      </c>
      <c r="Q12" s="189">
        <f t="shared" ref="Q12:Q14" si="7">E12+H12+K12+N12</f>
        <v>472</v>
      </c>
      <c r="R12" s="174">
        <v>1</v>
      </c>
      <c r="S12" s="189">
        <f t="shared" ref="S12:S14" si="8">IF(R12=1,O12,"0")</f>
        <v>72</v>
      </c>
      <c r="T12" s="189">
        <f t="shared" ref="T12:T14" si="9">IF(R12=1,P12,"0")</f>
        <v>400</v>
      </c>
      <c r="U12" s="189">
        <f t="shared" ref="U12:U14" si="10">S12+T12</f>
        <v>472</v>
      </c>
      <c r="V12" s="189" t="str">
        <f t="shared" ref="V12:V14" si="11">IF(R12=2,O12,"0")</f>
        <v>0</v>
      </c>
      <c r="W12" s="189" t="str">
        <f t="shared" ref="W12:W14" si="12">IF(R12=2,P12,"0")</f>
        <v>0</v>
      </c>
      <c r="X12" s="189">
        <f t="shared" ref="X12:X14" si="13">V12+W12</f>
        <v>0</v>
      </c>
    </row>
    <row r="13" spans="1:24" ht="16.5" customHeight="1">
      <c r="A13" s="186"/>
      <c r="B13" s="187" t="s">
        <v>125</v>
      </c>
      <c r="C13" s="188">
        <v>69</v>
      </c>
      <c r="D13" s="188">
        <f>306-3</f>
        <v>303</v>
      </c>
      <c r="E13" s="188">
        <f t="shared" si="1"/>
        <v>372</v>
      </c>
      <c r="F13" s="188">
        <v>0</v>
      </c>
      <c r="G13" s="188">
        <v>0</v>
      </c>
      <c r="H13" s="188">
        <f t="shared" si="2"/>
        <v>0</v>
      </c>
      <c r="I13" s="188">
        <v>0</v>
      </c>
      <c r="J13" s="188">
        <v>0</v>
      </c>
      <c r="K13" s="188">
        <f t="shared" si="3"/>
        <v>0</v>
      </c>
      <c r="L13" s="188">
        <v>0</v>
      </c>
      <c r="M13" s="188">
        <v>0</v>
      </c>
      <c r="N13" s="188">
        <v>0</v>
      </c>
      <c r="O13" s="188">
        <f t="shared" si="5"/>
        <v>69</v>
      </c>
      <c r="P13" s="188">
        <f t="shared" si="6"/>
        <v>303</v>
      </c>
      <c r="Q13" s="189">
        <f t="shared" si="7"/>
        <v>372</v>
      </c>
      <c r="R13" s="174">
        <v>1</v>
      </c>
      <c r="S13" s="189">
        <f t="shared" si="8"/>
        <v>69</v>
      </c>
      <c r="T13" s="189">
        <f t="shared" si="9"/>
        <v>303</v>
      </c>
      <c r="U13" s="189">
        <f t="shared" si="10"/>
        <v>372</v>
      </c>
      <c r="V13" s="189" t="str">
        <f t="shared" si="11"/>
        <v>0</v>
      </c>
      <c r="W13" s="189" t="str">
        <f t="shared" si="12"/>
        <v>0</v>
      </c>
      <c r="X13" s="189">
        <f t="shared" si="13"/>
        <v>0</v>
      </c>
    </row>
    <row r="14" spans="1:24" ht="16.5" customHeight="1">
      <c r="A14" s="186"/>
      <c r="B14" s="187" t="s">
        <v>180</v>
      </c>
      <c r="C14" s="188">
        <v>23</v>
      </c>
      <c r="D14" s="188">
        <v>67</v>
      </c>
      <c r="E14" s="188">
        <f t="shared" si="1"/>
        <v>90</v>
      </c>
      <c r="F14" s="188">
        <v>0</v>
      </c>
      <c r="G14" s="188">
        <v>0</v>
      </c>
      <c r="H14" s="188">
        <f t="shared" si="2"/>
        <v>0</v>
      </c>
      <c r="I14" s="188">
        <v>0</v>
      </c>
      <c r="J14" s="188">
        <v>0</v>
      </c>
      <c r="K14" s="188">
        <f t="shared" si="3"/>
        <v>0</v>
      </c>
      <c r="L14" s="188">
        <v>0</v>
      </c>
      <c r="M14" s="188">
        <v>0</v>
      </c>
      <c r="N14" s="188">
        <f t="shared" si="4"/>
        <v>0</v>
      </c>
      <c r="O14" s="188">
        <f t="shared" si="5"/>
        <v>23</v>
      </c>
      <c r="P14" s="188">
        <f t="shared" si="6"/>
        <v>67</v>
      </c>
      <c r="Q14" s="189">
        <f t="shared" si="7"/>
        <v>90</v>
      </c>
      <c r="R14" s="174">
        <v>1</v>
      </c>
      <c r="S14" s="189">
        <f t="shared" si="8"/>
        <v>23</v>
      </c>
      <c r="T14" s="189">
        <f t="shared" si="9"/>
        <v>67</v>
      </c>
      <c r="U14" s="189">
        <f t="shared" si="10"/>
        <v>90</v>
      </c>
      <c r="V14" s="189" t="str">
        <f t="shared" si="11"/>
        <v>0</v>
      </c>
      <c r="W14" s="189" t="str">
        <f t="shared" si="12"/>
        <v>0</v>
      </c>
      <c r="X14" s="189">
        <f t="shared" si="13"/>
        <v>0</v>
      </c>
    </row>
    <row r="15" spans="1:24" s="194" customFormat="1" ht="16.5" customHeight="1">
      <c r="A15" s="190"/>
      <c r="B15" s="191" t="s">
        <v>87</v>
      </c>
      <c r="C15" s="192">
        <f t="shared" ref="C15" si="14">SUM(C11:C14)</f>
        <v>243</v>
      </c>
      <c r="D15" s="192">
        <f t="shared" ref="D15:X15" si="15">SUM(D11:D14)</f>
        <v>1121</v>
      </c>
      <c r="E15" s="192">
        <f t="shared" si="15"/>
        <v>1364</v>
      </c>
      <c r="F15" s="192">
        <f t="shared" si="15"/>
        <v>0</v>
      </c>
      <c r="G15" s="192">
        <f t="shared" si="15"/>
        <v>0</v>
      </c>
      <c r="H15" s="192">
        <f t="shared" si="15"/>
        <v>0</v>
      </c>
      <c r="I15" s="192">
        <f t="shared" si="15"/>
        <v>0</v>
      </c>
      <c r="J15" s="192">
        <f t="shared" si="15"/>
        <v>0</v>
      </c>
      <c r="K15" s="192">
        <f t="shared" si="15"/>
        <v>0</v>
      </c>
      <c r="L15" s="192">
        <f t="shared" si="15"/>
        <v>0</v>
      </c>
      <c r="M15" s="192">
        <f t="shared" si="15"/>
        <v>0</v>
      </c>
      <c r="N15" s="192">
        <f t="shared" si="15"/>
        <v>0</v>
      </c>
      <c r="O15" s="192">
        <f t="shared" si="15"/>
        <v>243</v>
      </c>
      <c r="P15" s="192">
        <f t="shared" si="15"/>
        <v>1121</v>
      </c>
      <c r="Q15" s="173">
        <f t="shared" si="15"/>
        <v>1364</v>
      </c>
      <c r="R15" s="193">
        <f t="shared" si="15"/>
        <v>4</v>
      </c>
      <c r="S15" s="173">
        <f t="shared" si="15"/>
        <v>243</v>
      </c>
      <c r="T15" s="173">
        <f t="shared" si="15"/>
        <v>1121</v>
      </c>
      <c r="U15" s="173">
        <f t="shared" si="15"/>
        <v>1364</v>
      </c>
      <c r="V15" s="173">
        <f t="shared" si="15"/>
        <v>0</v>
      </c>
      <c r="W15" s="173">
        <f t="shared" si="15"/>
        <v>0</v>
      </c>
      <c r="X15" s="173">
        <f t="shared" si="15"/>
        <v>0</v>
      </c>
    </row>
    <row r="16" spans="1:24" s="194" customFormat="1" ht="16.5" customHeight="1">
      <c r="A16" s="190"/>
      <c r="B16" s="191" t="s">
        <v>89</v>
      </c>
      <c r="C16" s="192">
        <f t="shared" ref="C16:C17" si="16">C15</f>
        <v>243</v>
      </c>
      <c r="D16" s="192">
        <f t="shared" ref="D16:X16" si="17">D15</f>
        <v>1121</v>
      </c>
      <c r="E16" s="192">
        <f t="shared" si="17"/>
        <v>1364</v>
      </c>
      <c r="F16" s="192">
        <f t="shared" si="17"/>
        <v>0</v>
      </c>
      <c r="G16" s="192">
        <f t="shared" si="17"/>
        <v>0</v>
      </c>
      <c r="H16" s="192">
        <f t="shared" si="17"/>
        <v>0</v>
      </c>
      <c r="I16" s="192">
        <f t="shared" si="17"/>
        <v>0</v>
      </c>
      <c r="J16" s="192">
        <f t="shared" si="17"/>
        <v>0</v>
      </c>
      <c r="K16" s="192">
        <f t="shared" si="17"/>
        <v>0</v>
      </c>
      <c r="L16" s="192">
        <f t="shared" si="17"/>
        <v>0</v>
      </c>
      <c r="M16" s="192">
        <f t="shared" si="17"/>
        <v>0</v>
      </c>
      <c r="N16" s="192">
        <f t="shared" si="17"/>
        <v>0</v>
      </c>
      <c r="O16" s="192">
        <f t="shared" si="17"/>
        <v>243</v>
      </c>
      <c r="P16" s="192">
        <f t="shared" si="17"/>
        <v>1121</v>
      </c>
      <c r="Q16" s="173">
        <f t="shared" si="17"/>
        <v>1364</v>
      </c>
      <c r="R16" s="193">
        <f t="shared" si="17"/>
        <v>4</v>
      </c>
      <c r="S16" s="173">
        <f t="shared" si="17"/>
        <v>243</v>
      </c>
      <c r="T16" s="173">
        <f t="shared" si="17"/>
        <v>1121</v>
      </c>
      <c r="U16" s="173">
        <f t="shared" si="17"/>
        <v>1364</v>
      </c>
      <c r="V16" s="173">
        <f t="shared" si="17"/>
        <v>0</v>
      </c>
      <c r="W16" s="173">
        <f t="shared" si="17"/>
        <v>0</v>
      </c>
      <c r="X16" s="173">
        <f t="shared" si="17"/>
        <v>0</v>
      </c>
    </row>
    <row r="17" spans="1:24" s="194" customFormat="1" ht="16.5" customHeight="1">
      <c r="A17" s="190"/>
      <c r="B17" s="191" t="s">
        <v>60</v>
      </c>
      <c r="C17" s="192">
        <f t="shared" si="16"/>
        <v>243</v>
      </c>
      <c r="D17" s="192">
        <f t="shared" ref="D17:X17" si="18">D16</f>
        <v>1121</v>
      </c>
      <c r="E17" s="192">
        <f t="shared" si="18"/>
        <v>1364</v>
      </c>
      <c r="F17" s="192">
        <f t="shared" si="18"/>
        <v>0</v>
      </c>
      <c r="G17" s="192">
        <f t="shared" si="18"/>
        <v>0</v>
      </c>
      <c r="H17" s="192">
        <f t="shared" si="18"/>
        <v>0</v>
      </c>
      <c r="I17" s="192">
        <f t="shared" si="18"/>
        <v>0</v>
      </c>
      <c r="J17" s="192">
        <f t="shared" si="18"/>
        <v>0</v>
      </c>
      <c r="K17" s="192">
        <f t="shared" si="18"/>
        <v>0</v>
      </c>
      <c r="L17" s="192">
        <f t="shared" si="18"/>
        <v>0</v>
      </c>
      <c r="M17" s="192">
        <f t="shared" si="18"/>
        <v>0</v>
      </c>
      <c r="N17" s="192">
        <f t="shared" si="18"/>
        <v>0</v>
      </c>
      <c r="O17" s="192">
        <f t="shared" si="18"/>
        <v>243</v>
      </c>
      <c r="P17" s="192">
        <f t="shared" si="18"/>
        <v>1121</v>
      </c>
      <c r="Q17" s="173">
        <f t="shared" si="18"/>
        <v>1364</v>
      </c>
      <c r="R17" s="193">
        <f t="shared" si="18"/>
        <v>4</v>
      </c>
      <c r="S17" s="173">
        <f t="shared" si="18"/>
        <v>243</v>
      </c>
      <c r="T17" s="173">
        <f t="shared" si="18"/>
        <v>1121</v>
      </c>
      <c r="U17" s="173">
        <f t="shared" si="18"/>
        <v>1364</v>
      </c>
      <c r="V17" s="173">
        <f t="shared" si="18"/>
        <v>0</v>
      </c>
      <c r="W17" s="173">
        <f t="shared" si="18"/>
        <v>0</v>
      </c>
      <c r="X17" s="173">
        <f t="shared" si="18"/>
        <v>0</v>
      </c>
    </row>
    <row r="18" spans="1:24" ht="16.5" customHeight="1">
      <c r="A18" s="175" t="s">
        <v>58</v>
      </c>
      <c r="B18" s="176"/>
      <c r="C18" s="177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77"/>
      <c r="Q18" s="195"/>
      <c r="R18" s="178"/>
      <c r="S18" s="195"/>
      <c r="T18" s="195"/>
      <c r="U18" s="195"/>
      <c r="V18" s="195"/>
      <c r="W18" s="195"/>
      <c r="X18" s="196"/>
    </row>
    <row r="19" spans="1:24" ht="16.5" customHeight="1">
      <c r="A19" s="175"/>
      <c r="B19" s="180" t="s">
        <v>88</v>
      </c>
      <c r="C19" s="177"/>
      <c r="D19" s="177"/>
      <c r="E19" s="177"/>
      <c r="F19" s="177"/>
      <c r="G19" s="177"/>
      <c r="H19" s="177"/>
      <c r="I19" s="177"/>
      <c r="J19" s="177"/>
      <c r="K19" s="177"/>
      <c r="L19" s="177"/>
      <c r="M19" s="177"/>
      <c r="N19" s="177"/>
      <c r="O19" s="177"/>
      <c r="P19" s="177"/>
      <c r="Q19" s="195"/>
      <c r="R19" s="178"/>
      <c r="S19" s="195"/>
      <c r="T19" s="195"/>
      <c r="U19" s="195"/>
      <c r="V19" s="195"/>
      <c r="W19" s="195"/>
      <c r="X19" s="196"/>
    </row>
    <row r="20" spans="1:24" ht="16.5" customHeight="1">
      <c r="A20" s="181"/>
      <c r="B20" s="176" t="s">
        <v>83</v>
      </c>
      <c r="C20" s="177"/>
      <c r="D20" s="177"/>
      <c r="E20" s="177"/>
      <c r="F20" s="177"/>
      <c r="G20" s="177"/>
      <c r="H20" s="177"/>
      <c r="I20" s="177"/>
      <c r="J20" s="177"/>
      <c r="K20" s="177"/>
      <c r="L20" s="177"/>
      <c r="M20" s="177"/>
      <c r="N20" s="177"/>
      <c r="O20" s="177"/>
      <c r="P20" s="177"/>
      <c r="Q20" s="195"/>
      <c r="R20" s="178"/>
      <c r="S20" s="195"/>
      <c r="T20" s="195"/>
      <c r="U20" s="195"/>
      <c r="V20" s="195"/>
      <c r="W20" s="195"/>
      <c r="X20" s="196"/>
    </row>
    <row r="21" spans="1:24" ht="16.5" customHeight="1">
      <c r="A21" s="186"/>
      <c r="B21" s="187" t="s">
        <v>15</v>
      </c>
      <c r="C21" s="188">
        <v>90</v>
      </c>
      <c r="D21" s="188">
        <v>75</v>
      </c>
      <c r="E21" s="188">
        <f t="shared" ref="E21:E27" si="19">C21+D21</f>
        <v>165</v>
      </c>
      <c r="F21" s="188">
        <v>0</v>
      </c>
      <c r="G21" s="188">
        <v>0</v>
      </c>
      <c r="H21" s="188">
        <f t="shared" ref="H21:H27" si="20">F21+G21</f>
        <v>0</v>
      </c>
      <c r="I21" s="188">
        <v>0</v>
      </c>
      <c r="J21" s="188">
        <v>0</v>
      </c>
      <c r="K21" s="188">
        <f t="shared" ref="K21:K27" si="21">I21+J21</f>
        <v>0</v>
      </c>
      <c r="L21" s="188">
        <v>0</v>
      </c>
      <c r="M21" s="188">
        <v>0</v>
      </c>
      <c r="N21" s="188">
        <f t="shared" ref="N21:N27" si="22">L21+M21</f>
        <v>0</v>
      </c>
      <c r="O21" s="188">
        <f t="shared" ref="O21:P21" si="23">C21+F21+I21+L21</f>
        <v>90</v>
      </c>
      <c r="P21" s="188">
        <f t="shared" si="23"/>
        <v>75</v>
      </c>
      <c r="Q21" s="189">
        <f>E21+H21+K21+N21</f>
        <v>165</v>
      </c>
      <c r="R21" s="174">
        <v>2</v>
      </c>
      <c r="S21" s="189" t="str">
        <f t="shared" ref="S21" si="24">IF(R21=1,O21,"0")</f>
        <v>0</v>
      </c>
      <c r="T21" s="189" t="str">
        <f t="shared" ref="T21" si="25">IF(R21=1,P21,"0")</f>
        <v>0</v>
      </c>
      <c r="U21" s="189">
        <f t="shared" ref="U21" si="26">S21+T21</f>
        <v>0</v>
      </c>
      <c r="V21" s="189">
        <f t="shared" ref="V21" si="27">IF(R21=2,O21,"0")</f>
        <v>90</v>
      </c>
      <c r="W21" s="189">
        <f t="shared" ref="W21" si="28">IF(R21=2,P21,"0")</f>
        <v>75</v>
      </c>
      <c r="X21" s="189">
        <f t="shared" ref="X21" si="29">V21+W21</f>
        <v>165</v>
      </c>
    </row>
    <row r="22" spans="1:24" ht="16.5" customHeight="1">
      <c r="A22" s="186"/>
      <c r="B22" s="187" t="s">
        <v>13</v>
      </c>
      <c r="C22" s="188">
        <v>126</v>
      </c>
      <c r="D22" s="188">
        <v>19</v>
      </c>
      <c r="E22" s="188">
        <f t="shared" si="19"/>
        <v>145</v>
      </c>
      <c r="F22" s="188">
        <v>0</v>
      </c>
      <c r="G22" s="188">
        <v>0</v>
      </c>
      <c r="H22" s="188">
        <f t="shared" si="20"/>
        <v>0</v>
      </c>
      <c r="I22" s="188">
        <v>0</v>
      </c>
      <c r="J22" s="188">
        <v>0</v>
      </c>
      <c r="K22" s="188">
        <f t="shared" si="21"/>
        <v>0</v>
      </c>
      <c r="L22" s="188">
        <v>0</v>
      </c>
      <c r="M22" s="188">
        <v>0</v>
      </c>
      <c r="N22" s="188">
        <f t="shared" si="22"/>
        <v>0</v>
      </c>
      <c r="O22" s="188">
        <f t="shared" ref="O22:O27" si="30">C22+F22+I22+L22</f>
        <v>126</v>
      </c>
      <c r="P22" s="188">
        <f t="shared" ref="P22:P27" si="31">D22+G22+J22+M22</f>
        <v>19</v>
      </c>
      <c r="Q22" s="189">
        <f t="shared" ref="Q22:Q27" si="32">E22+H22+K22+N22</f>
        <v>145</v>
      </c>
      <c r="R22" s="174">
        <v>2</v>
      </c>
      <c r="S22" s="189" t="str">
        <f t="shared" ref="S22:S27" si="33">IF(R22=1,O22,"0")</f>
        <v>0</v>
      </c>
      <c r="T22" s="189" t="str">
        <f t="shared" ref="T22:T27" si="34">IF(R22=1,P22,"0")</f>
        <v>0</v>
      </c>
      <c r="U22" s="189">
        <f t="shared" ref="U22:U27" si="35">S22+T22</f>
        <v>0</v>
      </c>
      <c r="V22" s="189">
        <f t="shared" ref="V22:V27" si="36">IF(R22=2,O22,"0")</f>
        <v>126</v>
      </c>
      <c r="W22" s="189">
        <f t="shared" ref="W22:W27" si="37">IF(R22=2,P22,"0")</f>
        <v>19</v>
      </c>
      <c r="X22" s="189">
        <f t="shared" ref="X22:X27" si="38">V22+W22</f>
        <v>145</v>
      </c>
    </row>
    <row r="23" spans="1:24" ht="16.5" customHeight="1">
      <c r="A23" s="186"/>
      <c r="B23" s="187" t="s">
        <v>108</v>
      </c>
      <c r="C23" s="188">
        <v>65</v>
      </c>
      <c r="D23" s="188">
        <v>25</v>
      </c>
      <c r="E23" s="188">
        <f t="shared" si="19"/>
        <v>90</v>
      </c>
      <c r="F23" s="188">
        <v>0</v>
      </c>
      <c r="G23" s="188">
        <v>0</v>
      </c>
      <c r="H23" s="188">
        <f t="shared" si="20"/>
        <v>0</v>
      </c>
      <c r="I23" s="188">
        <v>0</v>
      </c>
      <c r="J23" s="188">
        <v>0</v>
      </c>
      <c r="K23" s="188">
        <f t="shared" si="21"/>
        <v>0</v>
      </c>
      <c r="L23" s="188">
        <v>0</v>
      </c>
      <c r="M23" s="188">
        <v>0</v>
      </c>
      <c r="N23" s="188">
        <f t="shared" si="22"/>
        <v>0</v>
      </c>
      <c r="O23" s="188">
        <f t="shared" si="30"/>
        <v>65</v>
      </c>
      <c r="P23" s="188">
        <f t="shared" si="31"/>
        <v>25</v>
      </c>
      <c r="Q23" s="189">
        <f t="shared" si="32"/>
        <v>90</v>
      </c>
      <c r="R23" s="174">
        <v>2</v>
      </c>
      <c r="S23" s="189" t="str">
        <f t="shared" si="33"/>
        <v>0</v>
      </c>
      <c r="T23" s="189" t="str">
        <f t="shared" si="34"/>
        <v>0</v>
      </c>
      <c r="U23" s="189">
        <f t="shared" si="35"/>
        <v>0</v>
      </c>
      <c r="V23" s="189">
        <f t="shared" si="36"/>
        <v>65</v>
      </c>
      <c r="W23" s="189">
        <f t="shared" si="37"/>
        <v>25</v>
      </c>
      <c r="X23" s="189">
        <f t="shared" si="38"/>
        <v>90</v>
      </c>
    </row>
    <row r="24" spans="1:24" ht="16.5" customHeight="1">
      <c r="A24" s="186"/>
      <c r="B24" s="187" t="s">
        <v>116</v>
      </c>
      <c r="C24" s="188">
        <v>41</v>
      </c>
      <c r="D24" s="188">
        <v>10</v>
      </c>
      <c r="E24" s="188">
        <f t="shared" si="19"/>
        <v>51</v>
      </c>
      <c r="F24" s="188">
        <v>0</v>
      </c>
      <c r="G24" s="188">
        <v>0</v>
      </c>
      <c r="H24" s="188">
        <f t="shared" si="20"/>
        <v>0</v>
      </c>
      <c r="I24" s="188">
        <v>0</v>
      </c>
      <c r="J24" s="188">
        <v>0</v>
      </c>
      <c r="K24" s="188">
        <f t="shared" si="21"/>
        <v>0</v>
      </c>
      <c r="L24" s="188">
        <v>0</v>
      </c>
      <c r="M24" s="188">
        <v>0</v>
      </c>
      <c r="N24" s="188">
        <f t="shared" si="22"/>
        <v>0</v>
      </c>
      <c r="O24" s="188">
        <f t="shared" si="30"/>
        <v>41</v>
      </c>
      <c r="P24" s="188">
        <f t="shared" si="31"/>
        <v>10</v>
      </c>
      <c r="Q24" s="189">
        <f t="shared" si="32"/>
        <v>51</v>
      </c>
      <c r="R24" s="174">
        <v>2</v>
      </c>
      <c r="S24" s="189" t="str">
        <f t="shared" si="33"/>
        <v>0</v>
      </c>
      <c r="T24" s="189" t="str">
        <f t="shared" si="34"/>
        <v>0</v>
      </c>
      <c r="U24" s="189">
        <f t="shared" si="35"/>
        <v>0</v>
      </c>
      <c r="V24" s="189">
        <f t="shared" si="36"/>
        <v>41</v>
      </c>
      <c r="W24" s="189">
        <f t="shared" si="37"/>
        <v>10</v>
      </c>
      <c r="X24" s="189">
        <f t="shared" si="38"/>
        <v>51</v>
      </c>
    </row>
    <row r="25" spans="1:24" ht="16.5" customHeight="1">
      <c r="A25" s="186"/>
      <c r="B25" s="187" t="s">
        <v>12</v>
      </c>
      <c r="C25" s="188">
        <v>72</v>
      </c>
      <c r="D25" s="188">
        <v>36</v>
      </c>
      <c r="E25" s="188">
        <f t="shared" si="19"/>
        <v>108</v>
      </c>
      <c r="F25" s="188">
        <v>0</v>
      </c>
      <c r="G25" s="188">
        <v>0</v>
      </c>
      <c r="H25" s="188">
        <f t="shared" si="20"/>
        <v>0</v>
      </c>
      <c r="I25" s="188">
        <v>0</v>
      </c>
      <c r="J25" s="188">
        <v>0</v>
      </c>
      <c r="K25" s="188">
        <f t="shared" si="21"/>
        <v>0</v>
      </c>
      <c r="L25" s="188">
        <v>0</v>
      </c>
      <c r="M25" s="188">
        <v>0</v>
      </c>
      <c r="N25" s="188">
        <f t="shared" si="22"/>
        <v>0</v>
      </c>
      <c r="O25" s="188">
        <f t="shared" si="30"/>
        <v>72</v>
      </c>
      <c r="P25" s="188">
        <f t="shared" si="31"/>
        <v>36</v>
      </c>
      <c r="Q25" s="189">
        <f t="shared" si="32"/>
        <v>108</v>
      </c>
      <c r="R25" s="174">
        <v>2</v>
      </c>
      <c r="S25" s="189" t="str">
        <f t="shared" si="33"/>
        <v>0</v>
      </c>
      <c r="T25" s="189" t="str">
        <f t="shared" si="34"/>
        <v>0</v>
      </c>
      <c r="U25" s="189">
        <f t="shared" si="35"/>
        <v>0</v>
      </c>
      <c r="V25" s="189">
        <f t="shared" si="36"/>
        <v>72</v>
      </c>
      <c r="W25" s="189">
        <f t="shared" si="37"/>
        <v>36</v>
      </c>
      <c r="X25" s="189">
        <f t="shared" si="38"/>
        <v>108</v>
      </c>
    </row>
    <row r="26" spans="1:24" ht="16.5" customHeight="1">
      <c r="A26" s="186"/>
      <c r="B26" s="187" t="s">
        <v>121</v>
      </c>
      <c r="C26" s="188">
        <f>89-2</f>
        <v>87</v>
      </c>
      <c r="D26" s="188">
        <f>51-1</f>
        <v>50</v>
      </c>
      <c r="E26" s="188">
        <f t="shared" si="19"/>
        <v>137</v>
      </c>
      <c r="F26" s="188">
        <v>0</v>
      </c>
      <c r="G26" s="188">
        <v>0</v>
      </c>
      <c r="H26" s="188">
        <f t="shared" si="20"/>
        <v>0</v>
      </c>
      <c r="I26" s="188">
        <v>0</v>
      </c>
      <c r="J26" s="188">
        <v>0</v>
      </c>
      <c r="K26" s="188">
        <f t="shared" si="21"/>
        <v>0</v>
      </c>
      <c r="L26" s="188">
        <v>0</v>
      </c>
      <c r="M26" s="188">
        <v>0</v>
      </c>
      <c r="N26" s="188">
        <f t="shared" si="22"/>
        <v>0</v>
      </c>
      <c r="O26" s="188">
        <f t="shared" si="30"/>
        <v>87</v>
      </c>
      <c r="P26" s="188">
        <f t="shared" si="31"/>
        <v>50</v>
      </c>
      <c r="Q26" s="189">
        <f t="shared" si="32"/>
        <v>137</v>
      </c>
      <c r="R26" s="174">
        <v>2</v>
      </c>
      <c r="S26" s="189" t="str">
        <f t="shared" si="33"/>
        <v>0</v>
      </c>
      <c r="T26" s="189" t="str">
        <f t="shared" si="34"/>
        <v>0</v>
      </c>
      <c r="U26" s="189">
        <f t="shared" si="35"/>
        <v>0</v>
      </c>
      <c r="V26" s="189">
        <f t="shared" si="36"/>
        <v>87</v>
      </c>
      <c r="W26" s="189">
        <f t="shared" si="37"/>
        <v>50</v>
      </c>
      <c r="X26" s="189">
        <f t="shared" si="38"/>
        <v>137</v>
      </c>
    </row>
    <row r="27" spans="1:24" ht="16.5" customHeight="1">
      <c r="A27" s="186"/>
      <c r="B27" s="187" t="s">
        <v>14</v>
      </c>
      <c r="C27" s="188">
        <f>85-1</f>
        <v>84</v>
      </c>
      <c r="D27" s="188">
        <v>45</v>
      </c>
      <c r="E27" s="188">
        <f t="shared" si="19"/>
        <v>129</v>
      </c>
      <c r="F27" s="188">
        <v>0</v>
      </c>
      <c r="G27" s="188">
        <v>0</v>
      </c>
      <c r="H27" s="188">
        <f t="shared" si="20"/>
        <v>0</v>
      </c>
      <c r="I27" s="188">
        <v>0</v>
      </c>
      <c r="J27" s="188">
        <v>0</v>
      </c>
      <c r="K27" s="188">
        <f t="shared" si="21"/>
        <v>0</v>
      </c>
      <c r="L27" s="188">
        <v>0</v>
      </c>
      <c r="M27" s="188">
        <v>0</v>
      </c>
      <c r="N27" s="188">
        <f t="shared" si="22"/>
        <v>0</v>
      </c>
      <c r="O27" s="188">
        <f t="shared" si="30"/>
        <v>84</v>
      </c>
      <c r="P27" s="188">
        <f t="shared" si="31"/>
        <v>45</v>
      </c>
      <c r="Q27" s="189">
        <f t="shared" si="32"/>
        <v>129</v>
      </c>
      <c r="R27" s="174">
        <v>2</v>
      </c>
      <c r="S27" s="189" t="str">
        <f t="shared" si="33"/>
        <v>0</v>
      </c>
      <c r="T27" s="189" t="str">
        <f t="shared" si="34"/>
        <v>0</v>
      </c>
      <c r="U27" s="189">
        <f t="shared" si="35"/>
        <v>0</v>
      </c>
      <c r="V27" s="189">
        <f t="shared" si="36"/>
        <v>84</v>
      </c>
      <c r="W27" s="189">
        <f t="shared" si="37"/>
        <v>45</v>
      </c>
      <c r="X27" s="189">
        <f t="shared" si="38"/>
        <v>129</v>
      </c>
    </row>
    <row r="28" spans="1:24" s="194" customFormat="1" ht="16.5" customHeight="1">
      <c r="A28" s="190"/>
      <c r="B28" s="191" t="s">
        <v>87</v>
      </c>
      <c r="C28" s="192">
        <f t="shared" ref="C28:X28" si="39">SUM(C21:C27)</f>
        <v>565</v>
      </c>
      <c r="D28" s="192">
        <f t="shared" si="39"/>
        <v>260</v>
      </c>
      <c r="E28" s="192">
        <f t="shared" si="39"/>
        <v>825</v>
      </c>
      <c r="F28" s="192">
        <f t="shared" si="39"/>
        <v>0</v>
      </c>
      <c r="G28" s="192">
        <f t="shared" si="39"/>
        <v>0</v>
      </c>
      <c r="H28" s="192">
        <f t="shared" si="39"/>
        <v>0</v>
      </c>
      <c r="I28" s="192">
        <f t="shared" si="39"/>
        <v>0</v>
      </c>
      <c r="J28" s="192">
        <f t="shared" si="39"/>
        <v>0</v>
      </c>
      <c r="K28" s="192">
        <f t="shared" si="39"/>
        <v>0</v>
      </c>
      <c r="L28" s="192">
        <f t="shared" si="39"/>
        <v>0</v>
      </c>
      <c r="M28" s="192">
        <f t="shared" si="39"/>
        <v>0</v>
      </c>
      <c r="N28" s="192">
        <f t="shared" si="39"/>
        <v>0</v>
      </c>
      <c r="O28" s="192">
        <f t="shared" si="39"/>
        <v>565</v>
      </c>
      <c r="P28" s="192">
        <f t="shared" si="39"/>
        <v>260</v>
      </c>
      <c r="Q28" s="173">
        <f t="shared" si="39"/>
        <v>825</v>
      </c>
      <c r="R28" s="193">
        <f t="shared" si="39"/>
        <v>14</v>
      </c>
      <c r="S28" s="173">
        <f t="shared" si="39"/>
        <v>0</v>
      </c>
      <c r="T28" s="173">
        <f t="shared" si="39"/>
        <v>0</v>
      </c>
      <c r="U28" s="173">
        <f t="shared" si="39"/>
        <v>0</v>
      </c>
      <c r="V28" s="173">
        <f t="shared" si="39"/>
        <v>565</v>
      </c>
      <c r="W28" s="173">
        <f t="shared" si="39"/>
        <v>260</v>
      </c>
      <c r="X28" s="173">
        <f t="shared" si="39"/>
        <v>825</v>
      </c>
    </row>
    <row r="29" spans="1:24" ht="16.5" customHeight="1">
      <c r="A29" s="186"/>
      <c r="B29" s="197" t="s">
        <v>127</v>
      </c>
      <c r="C29" s="177"/>
      <c r="D29" s="177"/>
      <c r="E29" s="177"/>
      <c r="F29" s="198"/>
      <c r="G29" s="198"/>
      <c r="H29" s="177"/>
      <c r="I29" s="198"/>
      <c r="J29" s="198"/>
      <c r="K29" s="177"/>
      <c r="L29" s="198"/>
      <c r="M29" s="198"/>
      <c r="N29" s="177"/>
      <c r="O29" s="177"/>
      <c r="P29" s="177"/>
      <c r="Q29" s="195"/>
      <c r="R29" s="199"/>
      <c r="S29" s="195"/>
      <c r="T29" s="195"/>
      <c r="U29" s="195"/>
      <c r="V29" s="195"/>
      <c r="W29" s="195"/>
      <c r="X29" s="196"/>
    </row>
    <row r="30" spans="1:24" ht="16.5" customHeight="1">
      <c r="A30" s="186"/>
      <c r="B30" s="200" t="s">
        <v>128</v>
      </c>
      <c r="C30" s="188">
        <f>41-2</f>
        <v>39</v>
      </c>
      <c r="D30" s="188">
        <v>8</v>
      </c>
      <c r="E30" s="188">
        <f t="shared" ref="E30:E95" si="40">C30+D30</f>
        <v>47</v>
      </c>
      <c r="F30" s="188">
        <v>0</v>
      </c>
      <c r="G30" s="188">
        <v>0</v>
      </c>
      <c r="H30" s="188">
        <f t="shared" ref="H30:H95" si="41">F30+G30</f>
        <v>0</v>
      </c>
      <c r="I30" s="188">
        <v>0</v>
      </c>
      <c r="J30" s="188">
        <v>0</v>
      </c>
      <c r="K30" s="188">
        <f t="shared" ref="K30:K95" si="42">I30+J30</f>
        <v>0</v>
      </c>
      <c r="L30" s="188">
        <v>0</v>
      </c>
      <c r="M30" s="188">
        <v>0</v>
      </c>
      <c r="N30" s="188">
        <f t="shared" si="4"/>
        <v>0</v>
      </c>
      <c r="O30" s="188">
        <f>C30+F30+I30+L30</f>
        <v>39</v>
      </c>
      <c r="P30" s="188">
        <f>D30+G30+J30+M30</f>
        <v>8</v>
      </c>
      <c r="Q30" s="189">
        <f t="shared" ref="Q30:Q92" si="43">O30+P30</f>
        <v>47</v>
      </c>
      <c r="R30" s="174">
        <v>2</v>
      </c>
      <c r="S30" s="189" t="str">
        <f t="shared" ref="S30:S92" si="44">IF(R30=1,O30,"0")</f>
        <v>0</v>
      </c>
      <c r="T30" s="189" t="str">
        <f t="shared" ref="T30:T92" si="45">IF(R30=1,P30,"0")</f>
        <v>0</v>
      </c>
      <c r="U30" s="189">
        <f t="shared" ref="U30:U92" si="46">S30+T30</f>
        <v>0</v>
      </c>
      <c r="V30" s="189">
        <f t="shared" ref="V30:V92" si="47">IF(R30=2,O30,"0")</f>
        <v>39</v>
      </c>
      <c r="W30" s="189">
        <f t="shared" ref="W30:W92" si="48">IF(R30=2,P30,"0")</f>
        <v>8</v>
      </c>
      <c r="X30" s="189">
        <f t="shared" ref="X30:X92" si="49">V30+W30</f>
        <v>47</v>
      </c>
    </row>
    <row r="31" spans="1:24" ht="16.5" customHeight="1">
      <c r="A31" s="186"/>
      <c r="B31" s="201" t="s">
        <v>87</v>
      </c>
      <c r="C31" s="192">
        <f t="shared" ref="C31:X31" si="50">SUM(C30)</f>
        <v>39</v>
      </c>
      <c r="D31" s="192">
        <f t="shared" si="50"/>
        <v>8</v>
      </c>
      <c r="E31" s="192">
        <f t="shared" si="50"/>
        <v>47</v>
      </c>
      <c r="F31" s="192">
        <f t="shared" si="50"/>
        <v>0</v>
      </c>
      <c r="G31" s="192">
        <f t="shared" si="50"/>
        <v>0</v>
      </c>
      <c r="H31" s="192">
        <f t="shared" si="50"/>
        <v>0</v>
      </c>
      <c r="I31" s="192">
        <f t="shared" si="50"/>
        <v>0</v>
      </c>
      <c r="J31" s="192">
        <f t="shared" si="50"/>
        <v>0</v>
      </c>
      <c r="K31" s="192">
        <f t="shared" si="50"/>
        <v>0</v>
      </c>
      <c r="L31" s="192">
        <f t="shared" si="50"/>
        <v>0</v>
      </c>
      <c r="M31" s="192">
        <f t="shared" si="50"/>
        <v>0</v>
      </c>
      <c r="N31" s="192">
        <f t="shared" si="50"/>
        <v>0</v>
      </c>
      <c r="O31" s="192">
        <f t="shared" si="50"/>
        <v>39</v>
      </c>
      <c r="P31" s="192">
        <f t="shared" si="50"/>
        <v>8</v>
      </c>
      <c r="Q31" s="173">
        <f t="shared" si="50"/>
        <v>47</v>
      </c>
      <c r="R31" s="174">
        <f t="shared" si="50"/>
        <v>2</v>
      </c>
      <c r="S31" s="173">
        <f t="shared" si="50"/>
        <v>0</v>
      </c>
      <c r="T31" s="173">
        <f t="shared" si="50"/>
        <v>0</v>
      </c>
      <c r="U31" s="173">
        <f t="shared" si="50"/>
        <v>0</v>
      </c>
      <c r="V31" s="173">
        <f t="shared" si="50"/>
        <v>39</v>
      </c>
      <c r="W31" s="173">
        <f t="shared" si="50"/>
        <v>8</v>
      </c>
      <c r="X31" s="173">
        <f t="shared" si="50"/>
        <v>47</v>
      </c>
    </row>
    <row r="32" spans="1:24" ht="16.5" customHeight="1">
      <c r="A32" s="186"/>
      <c r="B32" s="197" t="s">
        <v>129</v>
      </c>
      <c r="C32" s="177"/>
      <c r="D32" s="177"/>
      <c r="E32" s="177"/>
      <c r="F32" s="198"/>
      <c r="G32" s="198"/>
      <c r="H32" s="177"/>
      <c r="I32" s="198"/>
      <c r="J32" s="198"/>
      <c r="K32" s="177"/>
      <c r="L32" s="198"/>
      <c r="M32" s="198"/>
      <c r="N32" s="177"/>
      <c r="O32" s="177"/>
      <c r="P32" s="177"/>
      <c r="Q32" s="195"/>
      <c r="R32" s="199"/>
      <c r="S32" s="195"/>
      <c r="T32" s="195"/>
      <c r="U32" s="195"/>
      <c r="V32" s="195"/>
      <c r="W32" s="195"/>
      <c r="X32" s="196"/>
    </row>
    <row r="33" spans="1:24" ht="16.5" customHeight="1">
      <c r="A33" s="186"/>
      <c r="B33" s="200" t="s">
        <v>176</v>
      </c>
      <c r="C33" s="188">
        <v>60</v>
      </c>
      <c r="D33" s="188">
        <v>6</v>
      </c>
      <c r="E33" s="188">
        <f t="shared" si="40"/>
        <v>66</v>
      </c>
      <c r="F33" s="188">
        <v>0</v>
      </c>
      <c r="G33" s="188">
        <v>0</v>
      </c>
      <c r="H33" s="188">
        <f t="shared" si="41"/>
        <v>0</v>
      </c>
      <c r="I33" s="188">
        <v>0</v>
      </c>
      <c r="J33" s="188">
        <v>0</v>
      </c>
      <c r="K33" s="188">
        <f t="shared" si="42"/>
        <v>0</v>
      </c>
      <c r="L33" s="188">
        <v>0</v>
      </c>
      <c r="M33" s="188">
        <v>0</v>
      </c>
      <c r="N33" s="188">
        <f t="shared" si="4"/>
        <v>0</v>
      </c>
      <c r="O33" s="188">
        <f>C33+F33+I33+L33</f>
        <v>60</v>
      </c>
      <c r="P33" s="188">
        <f>D33+G33+J33+M33</f>
        <v>6</v>
      </c>
      <c r="Q33" s="189">
        <f t="shared" si="43"/>
        <v>66</v>
      </c>
      <c r="R33" s="174">
        <v>2</v>
      </c>
      <c r="S33" s="189" t="str">
        <f t="shared" si="44"/>
        <v>0</v>
      </c>
      <c r="T33" s="189" t="str">
        <f t="shared" si="45"/>
        <v>0</v>
      </c>
      <c r="U33" s="189">
        <f t="shared" si="46"/>
        <v>0</v>
      </c>
      <c r="V33" s="189">
        <f t="shared" si="47"/>
        <v>60</v>
      </c>
      <c r="W33" s="189">
        <f t="shared" si="48"/>
        <v>6</v>
      </c>
      <c r="X33" s="189">
        <f t="shared" si="49"/>
        <v>66</v>
      </c>
    </row>
    <row r="34" spans="1:24" s="194" customFormat="1" ht="16.5" customHeight="1">
      <c r="A34" s="190"/>
      <c r="B34" s="201" t="s">
        <v>87</v>
      </c>
      <c r="C34" s="192">
        <f t="shared" ref="C34:X34" si="51">SUM(C33)</f>
        <v>60</v>
      </c>
      <c r="D34" s="192">
        <f t="shared" si="51"/>
        <v>6</v>
      </c>
      <c r="E34" s="192">
        <f t="shared" si="51"/>
        <v>66</v>
      </c>
      <c r="F34" s="192">
        <f t="shared" si="51"/>
        <v>0</v>
      </c>
      <c r="G34" s="192">
        <f t="shared" si="51"/>
        <v>0</v>
      </c>
      <c r="H34" s="192">
        <f t="shared" si="51"/>
        <v>0</v>
      </c>
      <c r="I34" s="192">
        <f t="shared" si="51"/>
        <v>0</v>
      </c>
      <c r="J34" s="192">
        <f t="shared" si="51"/>
        <v>0</v>
      </c>
      <c r="K34" s="192">
        <f t="shared" si="51"/>
        <v>0</v>
      </c>
      <c r="L34" s="192">
        <f t="shared" si="51"/>
        <v>0</v>
      </c>
      <c r="M34" s="192">
        <f t="shared" si="51"/>
        <v>0</v>
      </c>
      <c r="N34" s="192">
        <f t="shared" si="51"/>
        <v>0</v>
      </c>
      <c r="O34" s="192">
        <f t="shared" si="51"/>
        <v>60</v>
      </c>
      <c r="P34" s="192">
        <f t="shared" si="51"/>
        <v>6</v>
      </c>
      <c r="Q34" s="173">
        <f t="shared" si="51"/>
        <v>66</v>
      </c>
      <c r="R34" s="174">
        <f t="shared" si="51"/>
        <v>2</v>
      </c>
      <c r="S34" s="173">
        <f t="shared" si="51"/>
        <v>0</v>
      </c>
      <c r="T34" s="173">
        <f t="shared" si="51"/>
        <v>0</v>
      </c>
      <c r="U34" s="173">
        <f t="shared" si="51"/>
        <v>0</v>
      </c>
      <c r="V34" s="173">
        <f t="shared" si="51"/>
        <v>60</v>
      </c>
      <c r="W34" s="173">
        <f t="shared" si="51"/>
        <v>6</v>
      </c>
      <c r="X34" s="173">
        <f t="shared" si="51"/>
        <v>66</v>
      </c>
    </row>
    <row r="35" spans="1:24" ht="16.5" customHeight="1">
      <c r="A35" s="186"/>
      <c r="B35" s="197" t="s">
        <v>136</v>
      </c>
      <c r="C35" s="177"/>
      <c r="D35" s="177"/>
      <c r="E35" s="177"/>
      <c r="F35" s="198"/>
      <c r="G35" s="198"/>
      <c r="H35" s="177"/>
      <c r="I35" s="198"/>
      <c r="J35" s="198"/>
      <c r="K35" s="177"/>
      <c r="L35" s="198"/>
      <c r="M35" s="198"/>
      <c r="N35" s="177"/>
      <c r="O35" s="177"/>
      <c r="P35" s="177"/>
      <c r="Q35" s="195"/>
      <c r="R35" s="199"/>
      <c r="S35" s="195"/>
      <c r="T35" s="195"/>
      <c r="U35" s="195"/>
      <c r="V35" s="195"/>
      <c r="W35" s="195"/>
      <c r="X35" s="196"/>
    </row>
    <row r="36" spans="1:24" ht="16.5" customHeight="1">
      <c r="A36" s="186"/>
      <c r="B36" s="200" t="s">
        <v>9</v>
      </c>
      <c r="C36" s="188">
        <f>114-1</f>
        <v>113</v>
      </c>
      <c r="D36" s="188">
        <v>190</v>
      </c>
      <c r="E36" s="188">
        <f t="shared" si="40"/>
        <v>303</v>
      </c>
      <c r="F36" s="188">
        <v>0</v>
      </c>
      <c r="G36" s="188">
        <v>0</v>
      </c>
      <c r="H36" s="188">
        <f t="shared" si="41"/>
        <v>0</v>
      </c>
      <c r="I36" s="188">
        <v>0</v>
      </c>
      <c r="J36" s="188">
        <v>0</v>
      </c>
      <c r="K36" s="188">
        <f t="shared" si="42"/>
        <v>0</v>
      </c>
      <c r="L36" s="188">
        <v>0</v>
      </c>
      <c r="M36" s="188">
        <v>0</v>
      </c>
      <c r="N36" s="188">
        <f t="shared" si="4"/>
        <v>0</v>
      </c>
      <c r="O36" s="188">
        <f>C36+F36+I36+L36</f>
        <v>113</v>
      </c>
      <c r="P36" s="188">
        <f>D36+G36+J36+M36</f>
        <v>190</v>
      </c>
      <c r="Q36" s="189">
        <f t="shared" si="43"/>
        <v>303</v>
      </c>
      <c r="R36" s="174">
        <v>2</v>
      </c>
      <c r="S36" s="189" t="str">
        <f t="shared" si="44"/>
        <v>0</v>
      </c>
      <c r="T36" s="189" t="str">
        <f t="shared" si="45"/>
        <v>0</v>
      </c>
      <c r="U36" s="189">
        <f t="shared" si="46"/>
        <v>0</v>
      </c>
      <c r="V36" s="189">
        <f t="shared" si="47"/>
        <v>113</v>
      </c>
      <c r="W36" s="189">
        <f t="shared" si="48"/>
        <v>190</v>
      </c>
      <c r="X36" s="189">
        <f t="shared" si="49"/>
        <v>303</v>
      </c>
    </row>
    <row r="37" spans="1:24" ht="16.5" customHeight="1">
      <c r="A37" s="186"/>
      <c r="B37" s="202" t="s">
        <v>10</v>
      </c>
      <c r="C37" s="188">
        <v>94</v>
      </c>
      <c r="D37" s="188">
        <v>128</v>
      </c>
      <c r="E37" s="188">
        <f t="shared" si="40"/>
        <v>222</v>
      </c>
      <c r="F37" s="188">
        <v>0</v>
      </c>
      <c r="G37" s="188">
        <v>0</v>
      </c>
      <c r="H37" s="188">
        <f t="shared" si="41"/>
        <v>0</v>
      </c>
      <c r="I37" s="188">
        <v>0</v>
      </c>
      <c r="J37" s="188">
        <v>0</v>
      </c>
      <c r="K37" s="188">
        <f t="shared" si="42"/>
        <v>0</v>
      </c>
      <c r="L37" s="188">
        <v>0</v>
      </c>
      <c r="M37" s="188">
        <v>0</v>
      </c>
      <c r="N37" s="188">
        <f t="shared" si="4"/>
        <v>0</v>
      </c>
      <c r="O37" s="188">
        <f>C37+F37+I37+L37</f>
        <v>94</v>
      </c>
      <c r="P37" s="188">
        <f>D37+G37+J37+M37</f>
        <v>128</v>
      </c>
      <c r="Q37" s="189">
        <f t="shared" si="43"/>
        <v>222</v>
      </c>
      <c r="R37" s="174">
        <v>2</v>
      </c>
      <c r="S37" s="189" t="str">
        <f t="shared" si="44"/>
        <v>0</v>
      </c>
      <c r="T37" s="189" t="str">
        <f t="shared" si="45"/>
        <v>0</v>
      </c>
      <c r="U37" s="189">
        <f t="shared" si="46"/>
        <v>0</v>
      </c>
      <c r="V37" s="189">
        <f t="shared" si="47"/>
        <v>94</v>
      </c>
      <c r="W37" s="189">
        <f t="shared" si="48"/>
        <v>128</v>
      </c>
      <c r="X37" s="189">
        <f t="shared" si="49"/>
        <v>222</v>
      </c>
    </row>
    <row r="38" spans="1:24" s="194" customFormat="1" ht="16.5" customHeight="1">
      <c r="A38" s="190"/>
      <c r="B38" s="201" t="s">
        <v>87</v>
      </c>
      <c r="C38" s="192">
        <f t="shared" ref="C38:X38" si="52">SUM(C36:C37)</f>
        <v>207</v>
      </c>
      <c r="D38" s="192">
        <f t="shared" si="52"/>
        <v>318</v>
      </c>
      <c r="E38" s="192">
        <f t="shared" si="52"/>
        <v>525</v>
      </c>
      <c r="F38" s="192">
        <f t="shared" si="52"/>
        <v>0</v>
      </c>
      <c r="G38" s="192">
        <f t="shared" si="52"/>
        <v>0</v>
      </c>
      <c r="H38" s="192">
        <f t="shared" si="52"/>
        <v>0</v>
      </c>
      <c r="I38" s="192">
        <f t="shared" si="52"/>
        <v>0</v>
      </c>
      <c r="J38" s="192">
        <f t="shared" si="52"/>
        <v>0</v>
      </c>
      <c r="K38" s="192">
        <f t="shared" si="52"/>
        <v>0</v>
      </c>
      <c r="L38" s="192">
        <f t="shared" si="52"/>
        <v>0</v>
      </c>
      <c r="M38" s="192">
        <f t="shared" si="52"/>
        <v>0</v>
      </c>
      <c r="N38" s="192">
        <f t="shared" si="52"/>
        <v>0</v>
      </c>
      <c r="O38" s="192">
        <f t="shared" si="52"/>
        <v>207</v>
      </c>
      <c r="P38" s="192">
        <f t="shared" si="52"/>
        <v>318</v>
      </c>
      <c r="Q38" s="173">
        <f t="shared" si="52"/>
        <v>525</v>
      </c>
      <c r="R38" s="174">
        <f t="shared" si="52"/>
        <v>4</v>
      </c>
      <c r="S38" s="173">
        <f t="shared" si="52"/>
        <v>0</v>
      </c>
      <c r="T38" s="173">
        <f t="shared" si="52"/>
        <v>0</v>
      </c>
      <c r="U38" s="173">
        <f t="shared" si="52"/>
        <v>0</v>
      </c>
      <c r="V38" s="173">
        <f t="shared" si="52"/>
        <v>207</v>
      </c>
      <c r="W38" s="173">
        <f t="shared" si="52"/>
        <v>318</v>
      </c>
      <c r="X38" s="173">
        <f t="shared" si="52"/>
        <v>525</v>
      </c>
    </row>
    <row r="39" spans="1:24" ht="16.5" customHeight="1">
      <c r="A39" s="186"/>
      <c r="B39" s="197" t="s">
        <v>90</v>
      </c>
      <c r="C39" s="177"/>
      <c r="D39" s="177"/>
      <c r="E39" s="177"/>
      <c r="F39" s="198"/>
      <c r="G39" s="198"/>
      <c r="H39" s="177"/>
      <c r="I39" s="198"/>
      <c r="J39" s="198"/>
      <c r="K39" s="177"/>
      <c r="L39" s="198"/>
      <c r="M39" s="198"/>
      <c r="N39" s="177"/>
      <c r="O39" s="177"/>
      <c r="P39" s="177"/>
      <c r="Q39" s="195"/>
      <c r="R39" s="199"/>
      <c r="S39" s="195"/>
      <c r="T39" s="195"/>
      <c r="U39" s="195"/>
      <c r="V39" s="195"/>
      <c r="W39" s="195"/>
      <c r="X39" s="196"/>
    </row>
    <row r="40" spans="1:24" ht="16.5" customHeight="1">
      <c r="A40" s="186"/>
      <c r="B40" s="187" t="s">
        <v>11</v>
      </c>
      <c r="C40" s="188">
        <v>52</v>
      </c>
      <c r="D40" s="188">
        <v>97</v>
      </c>
      <c r="E40" s="188">
        <f t="shared" si="40"/>
        <v>149</v>
      </c>
      <c r="F40" s="188">
        <v>0</v>
      </c>
      <c r="G40" s="188">
        <v>0</v>
      </c>
      <c r="H40" s="188">
        <f t="shared" si="41"/>
        <v>0</v>
      </c>
      <c r="I40" s="188">
        <v>0</v>
      </c>
      <c r="J40" s="188">
        <v>0</v>
      </c>
      <c r="K40" s="188">
        <f t="shared" si="42"/>
        <v>0</v>
      </c>
      <c r="L40" s="188">
        <v>0</v>
      </c>
      <c r="M40" s="188">
        <v>0</v>
      </c>
      <c r="N40" s="188">
        <f t="shared" si="4"/>
        <v>0</v>
      </c>
      <c r="O40" s="188">
        <f>C40+F40+I40+L40</f>
        <v>52</v>
      </c>
      <c r="P40" s="188">
        <f>D40+G40+J40+M40</f>
        <v>97</v>
      </c>
      <c r="Q40" s="189">
        <f t="shared" si="43"/>
        <v>149</v>
      </c>
      <c r="R40" s="174">
        <v>2</v>
      </c>
      <c r="S40" s="189" t="str">
        <f t="shared" si="44"/>
        <v>0</v>
      </c>
      <c r="T40" s="189" t="str">
        <f t="shared" si="45"/>
        <v>0</v>
      </c>
      <c r="U40" s="189">
        <f t="shared" si="46"/>
        <v>0</v>
      </c>
      <c r="V40" s="189">
        <f t="shared" si="47"/>
        <v>52</v>
      </c>
      <c r="W40" s="189">
        <f t="shared" si="48"/>
        <v>97</v>
      </c>
      <c r="X40" s="189">
        <f t="shared" si="49"/>
        <v>149</v>
      </c>
    </row>
    <row r="41" spans="1:24" s="194" customFormat="1" ht="16.5" customHeight="1">
      <c r="A41" s="190"/>
      <c r="B41" s="191" t="s">
        <v>87</v>
      </c>
      <c r="C41" s="192">
        <f t="shared" ref="C41:X41" si="53">SUM(C40)</f>
        <v>52</v>
      </c>
      <c r="D41" s="192">
        <f t="shared" si="53"/>
        <v>97</v>
      </c>
      <c r="E41" s="192">
        <f t="shared" si="53"/>
        <v>149</v>
      </c>
      <c r="F41" s="192">
        <f t="shared" si="53"/>
        <v>0</v>
      </c>
      <c r="G41" s="192">
        <f t="shared" si="53"/>
        <v>0</v>
      </c>
      <c r="H41" s="192">
        <f t="shared" si="53"/>
        <v>0</v>
      </c>
      <c r="I41" s="192">
        <f t="shared" si="53"/>
        <v>0</v>
      </c>
      <c r="J41" s="192">
        <f t="shared" si="53"/>
        <v>0</v>
      </c>
      <c r="K41" s="192">
        <f t="shared" si="53"/>
        <v>0</v>
      </c>
      <c r="L41" s="192">
        <f t="shared" si="53"/>
        <v>0</v>
      </c>
      <c r="M41" s="192">
        <f t="shared" si="53"/>
        <v>0</v>
      </c>
      <c r="N41" s="192">
        <f t="shared" si="53"/>
        <v>0</v>
      </c>
      <c r="O41" s="192">
        <f t="shared" si="53"/>
        <v>52</v>
      </c>
      <c r="P41" s="192">
        <f t="shared" si="53"/>
        <v>97</v>
      </c>
      <c r="Q41" s="173">
        <f t="shared" si="53"/>
        <v>149</v>
      </c>
      <c r="R41" s="174">
        <f t="shared" si="53"/>
        <v>2</v>
      </c>
      <c r="S41" s="173">
        <f t="shared" si="53"/>
        <v>0</v>
      </c>
      <c r="T41" s="173">
        <f t="shared" si="53"/>
        <v>0</v>
      </c>
      <c r="U41" s="173">
        <f t="shared" si="53"/>
        <v>0</v>
      </c>
      <c r="V41" s="173">
        <f t="shared" si="53"/>
        <v>52</v>
      </c>
      <c r="W41" s="173">
        <f t="shared" si="53"/>
        <v>97</v>
      </c>
      <c r="X41" s="173">
        <f t="shared" si="53"/>
        <v>149</v>
      </c>
    </row>
    <row r="42" spans="1:24" ht="19.5" customHeight="1">
      <c r="A42" s="190"/>
      <c r="B42" s="203" t="s">
        <v>137</v>
      </c>
      <c r="C42" s="177"/>
      <c r="D42" s="177"/>
      <c r="E42" s="177"/>
      <c r="F42" s="204"/>
      <c r="G42" s="204"/>
      <c r="H42" s="177"/>
      <c r="I42" s="204"/>
      <c r="J42" s="204"/>
      <c r="K42" s="177"/>
      <c r="L42" s="204"/>
      <c r="M42" s="204"/>
      <c r="N42" s="177"/>
      <c r="O42" s="177"/>
      <c r="P42" s="177"/>
      <c r="Q42" s="195"/>
      <c r="R42" s="178"/>
      <c r="S42" s="195"/>
      <c r="T42" s="195"/>
      <c r="U42" s="195"/>
      <c r="V42" s="195"/>
      <c r="W42" s="195"/>
      <c r="X42" s="196"/>
    </row>
    <row r="43" spans="1:24" ht="16.5" customHeight="1">
      <c r="A43" s="190"/>
      <c r="B43" s="205" t="s">
        <v>182</v>
      </c>
      <c r="C43" s="188">
        <v>0</v>
      </c>
      <c r="D43" s="188">
        <v>0</v>
      </c>
      <c r="E43" s="188">
        <f t="shared" si="40"/>
        <v>0</v>
      </c>
      <c r="F43" s="188">
        <v>0</v>
      </c>
      <c r="G43" s="188">
        <v>0</v>
      </c>
      <c r="H43" s="188">
        <f t="shared" si="41"/>
        <v>0</v>
      </c>
      <c r="I43" s="188">
        <v>1</v>
      </c>
      <c r="J43" s="188">
        <v>2</v>
      </c>
      <c r="K43" s="188">
        <f t="shared" si="42"/>
        <v>3</v>
      </c>
      <c r="L43" s="188">
        <v>0</v>
      </c>
      <c r="M43" s="188">
        <v>0</v>
      </c>
      <c r="N43" s="188">
        <f t="shared" si="4"/>
        <v>0</v>
      </c>
      <c r="O43" s="188">
        <f t="shared" ref="O43:P45" si="54">C43+F43+I43+L43</f>
        <v>1</v>
      </c>
      <c r="P43" s="188">
        <f t="shared" si="54"/>
        <v>2</v>
      </c>
      <c r="Q43" s="189">
        <f t="shared" si="43"/>
        <v>3</v>
      </c>
      <c r="R43" s="174">
        <v>2</v>
      </c>
      <c r="S43" s="189" t="str">
        <f t="shared" si="44"/>
        <v>0</v>
      </c>
      <c r="T43" s="189" t="str">
        <f t="shared" si="45"/>
        <v>0</v>
      </c>
      <c r="U43" s="189">
        <f t="shared" si="46"/>
        <v>0</v>
      </c>
      <c r="V43" s="189">
        <f t="shared" si="47"/>
        <v>1</v>
      </c>
      <c r="W43" s="189">
        <f t="shared" si="48"/>
        <v>2</v>
      </c>
      <c r="X43" s="189">
        <f t="shared" si="49"/>
        <v>3</v>
      </c>
    </row>
    <row r="44" spans="1:24" ht="16.5" customHeight="1">
      <c r="A44" s="190"/>
      <c r="B44" s="205" t="s">
        <v>9</v>
      </c>
      <c r="C44" s="188">
        <v>0</v>
      </c>
      <c r="D44" s="188">
        <v>0</v>
      </c>
      <c r="E44" s="188">
        <f t="shared" si="40"/>
        <v>0</v>
      </c>
      <c r="F44" s="188">
        <v>0</v>
      </c>
      <c r="G44" s="188">
        <v>0</v>
      </c>
      <c r="H44" s="188">
        <f t="shared" si="41"/>
        <v>0</v>
      </c>
      <c r="I44" s="188">
        <v>8</v>
      </c>
      <c r="J44" s="188">
        <v>9</v>
      </c>
      <c r="K44" s="188">
        <f t="shared" si="42"/>
        <v>17</v>
      </c>
      <c r="L44" s="188">
        <v>0</v>
      </c>
      <c r="M44" s="188">
        <v>0</v>
      </c>
      <c r="N44" s="188">
        <f t="shared" si="4"/>
        <v>0</v>
      </c>
      <c r="O44" s="188">
        <f t="shared" si="54"/>
        <v>8</v>
      </c>
      <c r="P44" s="188">
        <f t="shared" si="54"/>
        <v>9</v>
      </c>
      <c r="Q44" s="189">
        <f t="shared" si="43"/>
        <v>17</v>
      </c>
      <c r="R44" s="174">
        <v>2</v>
      </c>
      <c r="S44" s="189" t="str">
        <f t="shared" si="44"/>
        <v>0</v>
      </c>
      <c r="T44" s="189" t="str">
        <f t="shared" si="45"/>
        <v>0</v>
      </c>
      <c r="U44" s="189">
        <f t="shared" si="46"/>
        <v>0</v>
      </c>
      <c r="V44" s="189">
        <f t="shared" si="47"/>
        <v>8</v>
      </c>
      <c r="W44" s="189">
        <f t="shared" si="48"/>
        <v>9</v>
      </c>
      <c r="X44" s="189">
        <f t="shared" si="49"/>
        <v>17</v>
      </c>
    </row>
    <row r="45" spans="1:24" ht="16.5" customHeight="1">
      <c r="A45" s="190"/>
      <c r="B45" s="205" t="s">
        <v>134</v>
      </c>
      <c r="C45" s="188">
        <v>0</v>
      </c>
      <c r="D45" s="188">
        <v>0</v>
      </c>
      <c r="E45" s="188">
        <f t="shared" si="40"/>
        <v>0</v>
      </c>
      <c r="F45" s="188">
        <v>0</v>
      </c>
      <c r="G45" s="188">
        <v>0</v>
      </c>
      <c r="H45" s="188">
        <f t="shared" si="41"/>
        <v>0</v>
      </c>
      <c r="I45" s="188">
        <v>0</v>
      </c>
      <c r="J45" s="188">
        <v>0</v>
      </c>
      <c r="K45" s="188">
        <f t="shared" si="42"/>
        <v>0</v>
      </c>
      <c r="L45" s="188">
        <v>0</v>
      </c>
      <c r="M45" s="188">
        <v>0</v>
      </c>
      <c r="N45" s="188">
        <f t="shared" si="4"/>
        <v>0</v>
      </c>
      <c r="O45" s="188">
        <f t="shared" si="54"/>
        <v>0</v>
      </c>
      <c r="P45" s="188">
        <f t="shared" si="54"/>
        <v>0</v>
      </c>
      <c r="Q45" s="189">
        <f t="shared" si="43"/>
        <v>0</v>
      </c>
      <c r="R45" s="174">
        <v>2</v>
      </c>
      <c r="S45" s="189" t="str">
        <f t="shared" si="44"/>
        <v>0</v>
      </c>
      <c r="T45" s="189" t="str">
        <f t="shared" si="45"/>
        <v>0</v>
      </c>
      <c r="U45" s="189">
        <f t="shared" si="46"/>
        <v>0</v>
      </c>
      <c r="V45" s="189">
        <f t="shared" si="47"/>
        <v>0</v>
      </c>
      <c r="W45" s="189">
        <f t="shared" si="48"/>
        <v>0</v>
      </c>
      <c r="X45" s="189">
        <f t="shared" si="49"/>
        <v>0</v>
      </c>
    </row>
    <row r="46" spans="1:24" s="194" customFormat="1" ht="16.5" customHeight="1">
      <c r="A46" s="190"/>
      <c r="B46" s="191" t="s">
        <v>87</v>
      </c>
      <c r="C46" s="192">
        <f t="shared" ref="C46:X46" si="55">SUM(C43:C45)</f>
        <v>0</v>
      </c>
      <c r="D46" s="192">
        <f t="shared" si="55"/>
        <v>0</v>
      </c>
      <c r="E46" s="192">
        <f t="shared" si="55"/>
        <v>0</v>
      </c>
      <c r="F46" s="192">
        <f t="shared" si="55"/>
        <v>0</v>
      </c>
      <c r="G46" s="192">
        <f t="shared" si="55"/>
        <v>0</v>
      </c>
      <c r="H46" s="192">
        <f t="shared" si="55"/>
        <v>0</v>
      </c>
      <c r="I46" s="192">
        <f t="shared" si="55"/>
        <v>9</v>
      </c>
      <c r="J46" s="192">
        <f t="shared" si="55"/>
        <v>11</v>
      </c>
      <c r="K46" s="192">
        <f t="shared" si="55"/>
        <v>20</v>
      </c>
      <c r="L46" s="192">
        <f t="shared" si="55"/>
        <v>0</v>
      </c>
      <c r="M46" s="192">
        <f t="shared" si="55"/>
        <v>0</v>
      </c>
      <c r="N46" s="192">
        <f t="shared" si="55"/>
        <v>0</v>
      </c>
      <c r="O46" s="192">
        <f t="shared" si="55"/>
        <v>9</v>
      </c>
      <c r="P46" s="192">
        <f t="shared" si="55"/>
        <v>11</v>
      </c>
      <c r="Q46" s="173">
        <f t="shared" si="55"/>
        <v>20</v>
      </c>
      <c r="R46" s="174">
        <f t="shared" si="55"/>
        <v>6</v>
      </c>
      <c r="S46" s="173">
        <f t="shared" si="55"/>
        <v>0</v>
      </c>
      <c r="T46" s="173">
        <f t="shared" si="55"/>
        <v>0</v>
      </c>
      <c r="U46" s="173">
        <f t="shared" si="55"/>
        <v>0</v>
      </c>
      <c r="V46" s="173">
        <f t="shared" si="55"/>
        <v>9</v>
      </c>
      <c r="W46" s="173">
        <f t="shared" si="55"/>
        <v>11</v>
      </c>
      <c r="X46" s="173">
        <f t="shared" si="55"/>
        <v>20</v>
      </c>
    </row>
    <row r="47" spans="1:24" s="194" customFormat="1" ht="16.5" customHeight="1">
      <c r="A47" s="190"/>
      <c r="B47" s="191" t="s">
        <v>89</v>
      </c>
      <c r="C47" s="192">
        <f t="shared" ref="C47:X47" si="56">C28+C31+C34+C38+C41+C46</f>
        <v>923</v>
      </c>
      <c r="D47" s="192">
        <f t="shared" si="56"/>
        <v>689</v>
      </c>
      <c r="E47" s="192">
        <f t="shared" si="56"/>
        <v>1612</v>
      </c>
      <c r="F47" s="192">
        <f t="shared" si="56"/>
        <v>0</v>
      </c>
      <c r="G47" s="192">
        <f t="shared" si="56"/>
        <v>0</v>
      </c>
      <c r="H47" s="192">
        <f t="shared" si="56"/>
        <v>0</v>
      </c>
      <c r="I47" s="192">
        <f t="shared" si="56"/>
        <v>9</v>
      </c>
      <c r="J47" s="192">
        <f t="shared" si="56"/>
        <v>11</v>
      </c>
      <c r="K47" s="192">
        <f t="shared" si="56"/>
        <v>20</v>
      </c>
      <c r="L47" s="192">
        <f t="shared" si="56"/>
        <v>0</v>
      </c>
      <c r="M47" s="192">
        <f t="shared" si="56"/>
        <v>0</v>
      </c>
      <c r="N47" s="192">
        <f t="shared" si="56"/>
        <v>0</v>
      </c>
      <c r="O47" s="192">
        <f t="shared" si="56"/>
        <v>932</v>
      </c>
      <c r="P47" s="192">
        <f t="shared" si="56"/>
        <v>700</v>
      </c>
      <c r="Q47" s="173">
        <f t="shared" si="56"/>
        <v>1632</v>
      </c>
      <c r="R47" s="174">
        <f t="shared" si="56"/>
        <v>30</v>
      </c>
      <c r="S47" s="173">
        <f t="shared" si="56"/>
        <v>0</v>
      </c>
      <c r="T47" s="173">
        <f t="shared" si="56"/>
        <v>0</v>
      </c>
      <c r="U47" s="173">
        <f t="shared" si="56"/>
        <v>0</v>
      </c>
      <c r="V47" s="173">
        <f t="shared" si="56"/>
        <v>932</v>
      </c>
      <c r="W47" s="173">
        <f t="shared" si="56"/>
        <v>700</v>
      </c>
      <c r="X47" s="173">
        <f t="shared" si="56"/>
        <v>1632</v>
      </c>
    </row>
    <row r="48" spans="1:24" ht="16.5" customHeight="1">
      <c r="A48" s="186"/>
      <c r="B48" s="206" t="s">
        <v>130</v>
      </c>
      <c r="C48" s="177"/>
      <c r="D48" s="177"/>
      <c r="E48" s="177"/>
      <c r="F48" s="204"/>
      <c r="G48" s="204"/>
      <c r="H48" s="177"/>
      <c r="I48" s="204"/>
      <c r="J48" s="204"/>
      <c r="K48" s="177"/>
      <c r="L48" s="204"/>
      <c r="M48" s="204"/>
      <c r="N48" s="177"/>
      <c r="O48" s="177"/>
      <c r="P48" s="177"/>
      <c r="Q48" s="195"/>
      <c r="R48" s="178"/>
      <c r="S48" s="195"/>
      <c r="T48" s="195"/>
      <c r="U48" s="195"/>
      <c r="V48" s="195"/>
      <c r="W48" s="195"/>
      <c r="X48" s="196"/>
    </row>
    <row r="49" spans="1:24" ht="16.5" customHeight="1">
      <c r="A49" s="186"/>
      <c r="B49" s="197" t="s">
        <v>136</v>
      </c>
      <c r="C49" s="177"/>
      <c r="D49" s="177"/>
      <c r="E49" s="177"/>
      <c r="F49" s="204"/>
      <c r="G49" s="204"/>
      <c r="H49" s="177"/>
      <c r="I49" s="204"/>
      <c r="J49" s="204"/>
      <c r="K49" s="177"/>
      <c r="L49" s="204"/>
      <c r="M49" s="204"/>
      <c r="N49" s="177"/>
      <c r="O49" s="177"/>
      <c r="P49" s="177"/>
      <c r="Q49" s="195"/>
      <c r="R49" s="178"/>
      <c r="S49" s="195"/>
      <c r="T49" s="195"/>
      <c r="U49" s="195"/>
      <c r="V49" s="195"/>
      <c r="W49" s="195"/>
      <c r="X49" s="196"/>
    </row>
    <row r="50" spans="1:24" s="207" customFormat="1" ht="16.5" customHeight="1">
      <c r="A50" s="175"/>
      <c r="B50" s="202" t="s">
        <v>9</v>
      </c>
      <c r="C50" s="188">
        <v>69</v>
      </c>
      <c r="D50" s="188">
        <v>55</v>
      </c>
      <c r="E50" s="188">
        <f t="shared" si="40"/>
        <v>124</v>
      </c>
      <c r="F50" s="188">
        <v>0</v>
      </c>
      <c r="G50" s="188">
        <v>0</v>
      </c>
      <c r="H50" s="188">
        <f t="shared" si="41"/>
        <v>0</v>
      </c>
      <c r="I50" s="188">
        <v>0</v>
      </c>
      <c r="J50" s="188">
        <v>0</v>
      </c>
      <c r="K50" s="188">
        <f t="shared" si="42"/>
        <v>0</v>
      </c>
      <c r="L50" s="188">
        <v>0</v>
      </c>
      <c r="M50" s="188">
        <v>0</v>
      </c>
      <c r="N50" s="188">
        <f t="shared" si="4"/>
        <v>0</v>
      </c>
      <c r="O50" s="188">
        <f>C50+F50+I50+L50</f>
        <v>69</v>
      </c>
      <c r="P50" s="188">
        <f>D50+G50+J50+M50</f>
        <v>55</v>
      </c>
      <c r="Q50" s="189">
        <f t="shared" si="43"/>
        <v>124</v>
      </c>
      <c r="R50" s="174">
        <v>2</v>
      </c>
      <c r="S50" s="189" t="str">
        <f t="shared" si="44"/>
        <v>0</v>
      </c>
      <c r="T50" s="189" t="str">
        <f t="shared" si="45"/>
        <v>0</v>
      </c>
      <c r="U50" s="189">
        <f t="shared" si="46"/>
        <v>0</v>
      </c>
      <c r="V50" s="189">
        <f t="shared" si="47"/>
        <v>69</v>
      </c>
      <c r="W50" s="189">
        <f t="shared" si="48"/>
        <v>55</v>
      </c>
      <c r="X50" s="189">
        <f t="shared" si="49"/>
        <v>124</v>
      </c>
    </row>
    <row r="51" spans="1:24" ht="16.5" customHeight="1">
      <c r="A51" s="186"/>
      <c r="B51" s="205" t="s">
        <v>10</v>
      </c>
      <c r="C51" s="188">
        <v>73</v>
      </c>
      <c r="D51" s="188">
        <v>70</v>
      </c>
      <c r="E51" s="188">
        <f t="shared" si="40"/>
        <v>143</v>
      </c>
      <c r="F51" s="188">
        <v>0</v>
      </c>
      <c r="G51" s="188">
        <v>0</v>
      </c>
      <c r="H51" s="188">
        <f t="shared" si="41"/>
        <v>0</v>
      </c>
      <c r="I51" s="188">
        <v>0</v>
      </c>
      <c r="J51" s="188">
        <v>0</v>
      </c>
      <c r="K51" s="188">
        <f t="shared" si="42"/>
        <v>0</v>
      </c>
      <c r="L51" s="188">
        <v>0</v>
      </c>
      <c r="M51" s="188">
        <v>0</v>
      </c>
      <c r="N51" s="188">
        <f t="shared" si="4"/>
        <v>0</v>
      </c>
      <c r="O51" s="188">
        <f>C51+F51+I51+L51</f>
        <v>73</v>
      </c>
      <c r="P51" s="188">
        <f>D51+G51+J51+M51</f>
        <v>70</v>
      </c>
      <c r="Q51" s="189">
        <f t="shared" si="43"/>
        <v>143</v>
      </c>
      <c r="R51" s="174">
        <v>2</v>
      </c>
      <c r="S51" s="189" t="str">
        <f t="shared" si="44"/>
        <v>0</v>
      </c>
      <c r="T51" s="189" t="str">
        <f t="shared" si="45"/>
        <v>0</v>
      </c>
      <c r="U51" s="189">
        <f t="shared" si="46"/>
        <v>0</v>
      </c>
      <c r="V51" s="189">
        <f t="shared" si="47"/>
        <v>73</v>
      </c>
      <c r="W51" s="189">
        <f t="shared" si="48"/>
        <v>70</v>
      </c>
      <c r="X51" s="189">
        <f t="shared" si="49"/>
        <v>143</v>
      </c>
    </row>
    <row r="52" spans="1:24" s="194" customFormat="1" ht="16.5" customHeight="1">
      <c r="A52" s="190"/>
      <c r="B52" s="191" t="s">
        <v>87</v>
      </c>
      <c r="C52" s="192">
        <f t="shared" ref="C52:X52" si="57">SUM(C50:C51)</f>
        <v>142</v>
      </c>
      <c r="D52" s="192">
        <f t="shared" si="57"/>
        <v>125</v>
      </c>
      <c r="E52" s="192">
        <f t="shared" si="57"/>
        <v>267</v>
      </c>
      <c r="F52" s="192">
        <f t="shared" si="57"/>
        <v>0</v>
      </c>
      <c r="G52" s="192">
        <f t="shared" si="57"/>
        <v>0</v>
      </c>
      <c r="H52" s="192">
        <f t="shared" si="57"/>
        <v>0</v>
      </c>
      <c r="I52" s="192">
        <f t="shared" si="57"/>
        <v>0</v>
      </c>
      <c r="J52" s="192">
        <f t="shared" si="57"/>
        <v>0</v>
      </c>
      <c r="K52" s="192">
        <f t="shared" si="57"/>
        <v>0</v>
      </c>
      <c r="L52" s="192">
        <f t="shared" si="57"/>
        <v>0</v>
      </c>
      <c r="M52" s="192">
        <f t="shared" si="57"/>
        <v>0</v>
      </c>
      <c r="N52" s="192">
        <f t="shared" si="57"/>
        <v>0</v>
      </c>
      <c r="O52" s="192">
        <f t="shared" si="57"/>
        <v>142</v>
      </c>
      <c r="P52" s="192">
        <f t="shared" si="57"/>
        <v>125</v>
      </c>
      <c r="Q52" s="173">
        <f t="shared" si="57"/>
        <v>267</v>
      </c>
      <c r="R52" s="174">
        <f t="shared" si="57"/>
        <v>4</v>
      </c>
      <c r="S52" s="173">
        <f t="shared" si="57"/>
        <v>0</v>
      </c>
      <c r="T52" s="173">
        <f t="shared" si="57"/>
        <v>0</v>
      </c>
      <c r="U52" s="173">
        <f t="shared" si="57"/>
        <v>0</v>
      </c>
      <c r="V52" s="173">
        <f t="shared" si="57"/>
        <v>142</v>
      </c>
      <c r="W52" s="173">
        <f t="shared" si="57"/>
        <v>125</v>
      </c>
      <c r="X52" s="173">
        <f t="shared" si="57"/>
        <v>267</v>
      </c>
    </row>
    <row r="53" spans="1:24" ht="16.5" customHeight="1">
      <c r="A53" s="186"/>
      <c r="B53" s="203" t="s">
        <v>229</v>
      </c>
      <c r="C53" s="177"/>
      <c r="D53" s="177"/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7"/>
      <c r="P53" s="177"/>
      <c r="Q53" s="195"/>
      <c r="R53" s="178"/>
      <c r="S53" s="195"/>
      <c r="T53" s="195"/>
      <c r="U53" s="195"/>
      <c r="V53" s="195"/>
      <c r="W53" s="195"/>
      <c r="X53" s="196"/>
    </row>
    <row r="54" spans="1:24" ht="16.5" customHeight="1">
      <c r="A54" s="186"/>
      <c r="B54" s="205" t="s">
        <v>224</v>
      </c>
      <c r="C54" s="188">
        <v>2</v>
      </c>
      <c r="D54" s="188">
        <v>0</v>
      </c>
      <c r="E54" s="188">
        <f t="shared" si="40"/>
        <v>2</v>
      </c>
      <c r="F54" s="188">
        <v>0</v>
      </c>
      <c r="G54" s="188">
        <v>0</v>
      </c>
      <c r="H54" s="188">
        <f t="shared" si="41"/>
        <v>0</v>
      </c>
      <c r="I54" s="188">
        <v>0</v>
      </c>
      <c r="J54" s="188">
        <v>0</v>
      </c>
      <c r="K54" s="188">
        <f t="shared" si="42"/>
        <v>0</v>
      </c>
      <c r="L54" s="188">
        <v>0</v>
      </c>
      <c r="M54" s="188">
        <v>0</v>
      </c>
      <c r="N54" s="188">
        <f t="shared" si="4"/>
        <v>0</v>
      </c>
      <c r="O54" s="188">
        <f>C54+F54+I54+L54</f>
        <v>2</v>
      </c>
      <c r="P54" s="188">
        <f>D54+G54+J54+M54</f>
        <v>0</v>
      </c>
      <c r="Q54" s="189">
        <f t="shared" si="43"/>
        <v>2</v>
      </c>
      <c r="R54" s="174">
        <v>2</v>
      </c>
      <c r="S54" s="189" t="str">
        <f t="shared" si="44"/>
        <v>0</v>
      </c>
      <c r="T54" s="189" t="str">
        <f t="shared" si="45"/>
        <v>0</v>
      </c>
      <c r="U54" s="189">
        <f t="shared" si="46"/>
        <v>0</v>
      </c>
      <c r="V54" s="189">
        <f t="shared" si="47"/>
        <v>2</v>
      </c>
      <c r="W54" s="189">
        <f t="shared" si="48"/>
        <v>0</v>
      </c>
      <c r="X54" s="189">
        <f t="shared" si="49"/>
        <v>2</v>
      </c>
    </row>
    <row r="55" spans="1:24" ht="16.5" customHeight="1">
      <c r="A55" s="186"/>
      <c r="B55" s="205" t="s">
        <v>230</v>
      </c>
      <c r="C55" s="188">
        <v>1</v>
      </c>
      <c r="D55" s="188">
        <v>0</v>
      </c>
      <c r="E55" s="188">
        <f t="shared" si="40"/>
        <v>1</v>
      </c>
      <c r="F55" s="188">
        <v>0</v>
      </c>
      <c r="G55" s="188">
        <v>0</v>
      </c>
      <c r="H55" s="188">
        <f t="shared" si="41"/>
        <v>0</v>
      </c>
      <c r="I55" s="188">
        <v>0</v>
      </c>
      <c r="J55" s="188">
        <v>0</v>
      </c>
      <c r="K55" s="188">
        <f t="shared" si="42"/>
        <v>0</v>
      </c>
      <c r="L55" s="188">
        <v>0</v>
      </c>
      <c r="M55" s="188">
        <v>0</v>
      </c>
      <c r="N55" s="188">
        <f t="shared" si="4"/>
        <v>0</v>
      </c>
      <c r="O55" s="188">
        <f t="shared" ref="O55:O56" si="58">C55+F55+I55+L55</f>
        <v>1</v>
      </c>
      <c r="P55" s="188">
        <f t="shared" ref="P55:P56" si="59">D55+G55+J55+M55</f>
        <v>0</v>
      </c>
      <c r="Q55" s="189">
        <f t="shared" ref="Q55:Q56" si="60">O55+P55</f>
        <v>1</v>
      </c>
      <c r="R55" s="174">
        <v>2</v>
      </c>
      <c r="S55" s="189" t="str">
        <f t="shared" ref="S55:S56" si="61">IF(R55=1,O55,"0")</f>
        <v>0</v>
      </c>
      <c r="T55" s="189" t="str">
        <f t="shared" ref="T55:T56" si="62">IF(R55=1,P55,"0")</f>
        <v>0</v>
      </c>
      <c r="U55" s="189">
        <f t="shared" ref="U55:U56" si="63">S55+T55</f>
        <v>0</v>
      </c>
      <c r="V55" s="189">
        <f t="shared" ref="V55:V56" si="64">IF(R55=2,O55,"0")</f>
        <v>1</v>
      </c>
      <c r="W55" s="189">
        <f t="shared" ref="W55:W56" si="65">IF(R55=2,P55,"0")</f>
        <v>0</v>
      </c>
      <c r="X55" s="189">
        <f t="shared" ref="X55:X56" si="66">V55+W55</f>
        <v>1</v>
      </c>
    </row>
    <row r="56" spans="1:24" ht="16.5" customHeight="1">
      <c r="A56" s="186"/>
      <c r="B56" s="205" t="s">
        <v>231</v>
      </c>
      <c r="C56" s="188">
        <v>0</v>
      </c>
      <c r="D56" s="188">
        <v>1</v>
      </c>
      <c r="E56" s="188">
        <f t="shared" si="40"/>
        <v>1</v>
      </c>
      <c r="F56" s="188">
        <v>0</v>
      </c>
      <c r="G56" s="188">
        <v>0</v>
      </c>
      <c r="H56" s="188">
        <f t="shared" si="41"/>
        <v>0</v>
      </c>
      <c r="I56" s="188">
        <v>0</v>
      </c>
      <c r="J56" s="188">
        <v>0</v>
      </c>
      <c r="K56" s="188">
        <f t="shared" si="42"/>
        <v>0</v>
      </c>
      <c r="L56" s="188">
        <v>0</v>
      </c>
      <c r="M56" s="188">
        <v>0</v>
      </c>
      <c r="N56" s="188">
        <f t="shared" si="4"/>
        <v>0</v>
      </c>
      <c r="O56" s="188">
        <f t="shared" si="58"/>
        <v>0</v>
      </c>
      <c r="P56" s="188">
        <f t="shared" si="59"/>
        <v>1</v>
      </c>
      <c r="Q56" s="189">
        <f t="shared" si="60"/>
        <v>1</v>
      </c>
      <c r="R56" s="174">
        <v>2</v>
      </c>
      <c r="S56" s="189" t="str">
        <f t="shared" si="61"/>
        <v>0</v>
      </c>
      <c r="T56" s="189" t="str">
        <f t="shared" si="62"/>
        <v>0</v>
      </c>
      <c r="U56" s="189">
        <f t="shared" si="63"/>
        <v>0</v>
      </c>
      <c r="V56" s="189">
        <f t="shared" si="64"/>
        <v>0</v>
      </c>
      <c r="W56" s="189">
        <f t="shared" si="65"/>
        <v>1</v>
      </c>
      <c r="X56" s="189">
        <f t="shared" si="66"/>
        <v>1</v>
      </c>
    </row>
    <row r="57" spans="1:24" s="194" customFormat="1" ht="16.5" customHeight="1">
      <c r="A57" s="190"/>
      <c r="B57" s="191" t="s">
        <v>87</v>
      </c>
      <c r="C57" s="192">
        <f>SUM(C54:C56)</f>
        <v>3</v>
      </c>
      <c r="D57" s="192">
        <f t="shared" ref="D57:X57" si="67">SUM(D54:D56)</f>
        <v>1</v>
      </c>
      <c r="E57" s="192">
        <f t="shared" si="67"/>
        <v>4</v>
      </c>
      <c r="F57" s="192">
        <f t="shared" si="67"/>
        <v>0</v>
      </c>
      <c r="G57" s="192">
        <f t="shared" si="67"/>
        <v>0</v>
      </c>
      <c r="H57" s="192">
        <f t="shared" si="67"/>
        <v>0</v>
      </c>
      <c r="I57" s="192">
        <f t="shared" si="67"/>
        <v>0</v>
      </c>
      <c r="J57" s="192">
        <f t="shared" si="67"/>
        <v>0</v>
      </c>
      <c r="K57" s="192">
        <f t="shared" si="67"/>
        <v>0</v>
      </c>
      <c r="L57" s="192">
        <f t="shared" si="67"/>
        <v>0</v>
      </c>
      <c r="M57" s="192">
        <f t="shared" si="67"/>
        <v>0</v>
      </c>
      <c r="N57" s="192">
        <f t="shared" si="67"/>
        <v>0</v>
      </c>
      <c r="O57" s="192">
        <f t="shared" si="67"/>
        <v>3</v>
      </c>
      <c r="P57" s="192">
        <f t="shared" si="67"/>
        <v>1</v>
      </c>
      <c r="Q57" s="173">
        <f t="shared" si="67"/>
        <v>4</v>
      </c>
      <c r="R57" s="174">
        <f t="shared" si="67"/>
        <v>6</v>
      </c>
      <c r="S57" s="173">
        <f t="shared" si="67"/>
        <v>0</v>
      </c>
      <c r="T57" s="173">
        <f t="shared" si="67"/>
        <v>0</v>
      </c>
      <c r="U57" s="173">
        <f t="shared" si="67"/>
        <v>0</v>
      </c>
      <c r="V57" s="173">
        <f t="shared" si="67"/>
        <v>3</v>
      </c>
      <c r="W57" s="173">
        <f t="shared" si="67"/>
        <v>1</v>
      </c>
      <c r="X57" s="173">
        <f t="shared" si="67"/>
        <v>4</v>
      </c>
    </row>
    <row r="58" spans="1:24" ht="16.5" customHeight="1">
      <c r="A58" s="186"/>
      <c r="B58" s="203" t="s">
        <v>161</v>
      </c>
      <c r="C58" s="177"/>
      <c r="D58" s="177"/>
      <c r="E58" s="177"/>
      <c r="F58" s="177"/>
      <c r="G58" s="177"/>
      <c r="H58" s="177"/>
      <c r="I58" s="177"/>
      <c r="J58" s="177"/>
      <c r="K58" s="177"/>
      <c r="L58" s="177"/>
      <c r="M58" s="177"/>
      <c r="N58" s="177"/>
      <c r="O58" s="177"/>
      <c r="P58" s="177"/>
      <c r="Q58" s="195"/>
      <c r="R58" s="178"/>
      <c r="S58" s="195"/>
      <c r="T58" s="195"/>
      <c r="U58" s="195"/>
      <c r="V58" s="195"/>
      <c r="W58" s="195"/>
      <c r="X58" s="196"/>
    </row>
    <row r="59" spans="1:24" ht="16.5" customHeight="1">
      <c r="A59" s="186"/>
      <c r="B59" s="205" t="s">
        <v>86</v>
      </c>
      <c r="C59" s="188">
        <v>0</v>
      </c>
      <c r="D59" s="188">
        <v>0</v>
      </c>
      <c r="E59" s="188">
        <f t="shared" si="40"/>
        <v>0</v>
      </c>
      <c r="F59" s="188">
        <v>39</v>
      </c>
      <c r="G59" s="188">
        <v>124</v>
      </c>
      <c r="H59" s="188">
        <f t="shared" si="41"/>
        <v>163</v>
      </c>
      <c r="I59" s="188">
        <v>0</v>
      </c>
      <c r="J59" s="188">
        <v>0</v>
      </c>
      <c r="K59" s="188">
        <f t="shared" si="42"/>
        <v>0</v>
      </c>
      <c r="L59" s="188">
        <v>0</v>
      </c>
      <c r="M59" s="188">
        <v>0</v>
      </c>
      <c r="N59" s="188">
        <f t="shared" si="4"/>
        <v>0</v>
      </c>
      <c r="O59" s="188">
        <f>C59+F59+I59+L59</f>
        <v>39</v>
      </c>
      <c r="P59" s="188">
        <f>D59+G59+J59+M59</f>
        <v>124</v>
      </c>
      <c r="Q59" s="189">
        <f t="shared" si="43"/>
        <v>163</v>
      </c>
      <c r="R59" s="174">
        <v>1</v>
      </c>
      <c r="S59" s="189">
        <f t="shared" si="44"/>
        <v>39</v>
      </c>
      <c r="T59" s="189">
        <f t="shared" si="45"/>
        <v>124</v>
      </c>
      <c r="U59" s="189">
        <f t="shared" si="46"/>
        <v>163</v>
      </c>
      <c r="V59" s="189" t="str">
        <f t="shared" si="47"/>
        <v>0</v>
      </c>
      <c r="W59" s="189" t="str">
        <f t="shared" si="48"/>
        <v>0</v>
      </c>
      <c r="X59" s="189">
        <f t="shared" si="49"/>
        <v>0</v>
      </c>
    </row>
    <row r="60" spans="1:24" s="194" customFormat="1" ht="16.5" customHeight="1">
      <c r="A60" s="190"/>
      <c r="B60" s="191" t="s">
        <v>87</v>
      </c>
      <c r="C60" s="192">
        <f t="shared" ref="C60:X60" si="68">SUM(C59)</f>
        <v>0</v>
      </c>
      <c r="D60" s="192">
        <f t="shared" si="68"/>
        <v>0</v>
      </c>
      <c r="E60" s="192">
        <f t="shared" si="68"/>
        <v>0</v>
      </c>
      <c r="F60" s="192">
        <f t="shared" si="68"/>
        <v>39</v>
      </c>
      <c r="G60" s="192">
        <f t="shared" si="68"/>
        <v>124</v>
      </c>
      <c r="H60" s="192">
        <f t="shared" si="68"/>
        <v>163</v>
      </c>
      <c r="I60" s="192">
        <f t="shared" si="68"/>
        <v>0</v>
      </c>
      <c r="J60" s="192">
        <f t="shared" si="68"/>
        <v>0</v>
      </c>
      <c r="K60" s="192">
        <f t="shared" si="68"/>
        <v>0</v>
      </c>
      <c r="L60" s="192">
        <f t="shared" si="68"/>
        <v>0</v>
      </c>
      <c r="M60" s="192">
        <f t="shared" si="68"/>
        <v>0</v>
      </c>
      <c r="N60" s="192">
        <f t="shared" si="68"/>
        <v>0</v>
      </c>
      <c r="O60" s="192">
        <f t="shared" si="68"/>
        <v>39</v>
      </c>
      <c r="P60" s="192">
        <f t="shared" si="68"/>
        <v>124</v>
      </c>
      <c r="Q60" s="173">
        <f t="shared" si="68"/>
        <v>163</v>
      </c>
      <c r="R60" s="174">
        <f t="shared" si="68"/>
        <v>1</v>
      </c>
      <c r="S60" s="173">
        <f t="shared" si="68"/>
        <v>39</v>
      </c>
      <c r="T60" s="173">
        <f t="shared" si="68"/>
        <v>124</v>
      </c>
      <c r="U60" s="173">
        <f t="shared" si="68"/>
        <v>163</v>
      </c>
      <c r="V60" s="173">
        <f t="shared" si="68"/>
        <v>0</v>
      </c>
      <c r="W60" s="173">
        <f t="shared" si="68"/>
        <v>0</v>
      </c>
      <c r="X60" s="173">
        <f t="shared" si="68"/>
        <v>0</v>
      </c>
    </row>
    <row r="61" spans="1:24" ht="16.5" customHeight="1">
      <c r="A61" s="186"/>
      <c r="B61" s="203" t="s">
        <v>137</v>
      </c>
      <c r="C61" s="177"/>
      <c r="D61" s="177"/>
      <c r="E61" s="177"/>
      <c r="F61" s="177"/>
      <c r="G61" s="177"/>
      <c r="H61" s="177"/>
      <c r="I61" s="177"/>
      <c r="J61" s="177"/>
      <c r="K61" s="177"/>
      <c r="L61" s="177"/>
      <c r="M61" s="177"/>
      <c r="N61" s="177"/>
      <c r="O61" s="177"/>
      <c r="P61" s="177"/>
      <c r="Q61" s="195"/>
      <c r="R61" s="178"/>
      <c r="S61" s="195"/>
      <c r="T61" s="195"/>
      <c r="U61" s="195"/>
      <c r="V61" s="195"/>
      <c r="W61" s="195"/>
      <c r="X61" s="196"/>
    </row>
    <row r="62" spans="1:24" ht="16.5" customHeight="1">
      <c r="A62" s="186"/>
      <c r="B62" s="205" t="s">
        <v>85</v>
      </c>
      <c r="C62" s="188">
        <v>0</v>
      </c>
      <c r="D62" s="188">
        <v>0</v>
      </c>
      <c r="E62" s="188">
        <f t="shared" si="40"/>
        <v>0</v>
      </c>
      <c r="F62" s="188">
        <v>0</v>
      </c>
      <c r="G62" s="188">
        <v>0</v>
      </c>
      <c r="H62" s="188">
        <f t="shared" si="41"/>
        <v>0</v>
      </c>
      <c r="I62" s="188">
        <v>5</v>
      </c>
      <c r="J62" s="188">
        <v>17</v>
      </c>
      <c r="K62" s="188">
        <f t="shared" si="42"/>
        <v>22</v>
      </c>
      <c r="L62" s="188">
        <v>0</v>
      </c>
      <c r="M62" s="188">
        <v>0</v>
      </c>
      <c r="N62" s="188">
        <f t="shared" si="4"/>
        <v>0</v>
      </c>
      <c r="O62" s="188">
        <f t="shared" ref="O62:P62" si="69">C62+F62+I62+L62</f>
        <v>5</v>
      </c>
      <c r="P62" s="188">
        <f t="shared" si="69"/>
        <v>17</v>
      </c>
      <c r="Q62" s="189">
        <f t="shared" si="43"/>
        <v>22</v>
      </c>
      <c r="R62" s="174">
        <v>1</v>
      </c>
      <c r="S62" s="189">
        <f t="shared" si="44"/>
        <v>5</v>
      </c>
      <c r="T62" s="189">
        <f t="shared" si="45"/>
        <v>17</v>
      </c>
      <c r="U62" s="189">
        <f t="shared" si="46"/>
        <v>22</v>
      </c>
      <c r="V62" s="189" t="str">
        <f t="shared" si="47"/>
        <v>0</v>
      </c>
      <c r="W62" s="189" t="str">
        <f t="shared" si="48"/>
        <v>0</v>
      </c>
      <c r="X62" s="189">
        <f t="shared" si="49"/>
        <v>0</v>
      </c>
    </row>
    <row r="63" spans="1:24" ht="16.5" customHeight="1">
      <c r="A63" s="186"/>
      <c r="B63" s="205" t="s">
        <v>134</v>
      </c>
      <c r="C63" s="188">
        <v>0</v>
      </c>
      <c r="D63" s="188">
        <v>0</v>
      </c>
      <c r="E63" s="188">
        <f t="shared" si="40"/>
        <v>0</v>
      </c>
      <c r="F63" s="188">
        <v>0</v>
      </c>
      <c r="G63" s="188">
        <v>0</v>
      </c>
      <c r="H63" s="188">
        <f t="shared" si="41"/>
        <v>0</v>
      </c>
      <c r="I63" s="188">
        <v>4</v>
      </c>
      <c r="J63" s="188">
        <v>16</v>
      </c>
      <c r="K63" s="188">
        <f t="shared" si="42"/>
        <v>20</v>
      </c>
      <c r="L63" s="188">
        <v>0</v>
      </c>
      <c r="M63" s="188">
        <v>0</v>
      </c>
      <c r="N63" s="188">
        <f t="shared" si="4"/>
        <v>0</v>
      </c>
      <c r="O63" s="188">
        <f t="shared" ref="O63:O66" si="70">C63+F63+I63+L63</f>
        <v>4</v>
      </c>
      <c r="P63" s="188">
        <f t="shared" ref="P63:P66" si="71">D63+G63+J63+M63</f>
        <v>16</v>
      </c>
      <c r="Q63" s="189">
        <f t="shared" ref="Q63:Q66" si="72">O63+P63</f>
        <v>20</v>
      </c>
      <c r="R63" s="174">
        <v>2</v>
      </c>
      <c r="S63" s="189" t="str">
        <f t="shared" ref="S63:S67" si="73">IF(R63=1,O63,"0")</f>
        <v>0</v>
      </c>
      <c r="T63" s="189" t="str">
        <f t="shared" ref="T63:T67" si="74">IF(R63=1,P63,"0")</f>
        <v>0</v>
      </c>
      <c r="U63" s="189">
        <f t="shared" ref="U63:U67" si="75">S63+T63</f>
        <v>0</v>
      </c>
      <c r="V63" s="189">
        <f t="shared" ref="V63:V67" si="76">IF(R63=2,O63,"0")</f>
        <v>4</v>
      </c>
      <c r="W63" s="189">
        <f t="shared" ref="W63:W67" si="77">IF(R63=2,P63,"0")</f>
        <v>16</v>
      </c>
      <c r="X63" s="189">
        <f t="shared" ref="X63:X67" si="78">V63+W63</f>
        <v>20</v>
      </c>
    </row>
    <row r="64" spans="1:24" ht="16.5" customHeight="1">
      <c r="A64" s="186"/>
      <c r="B64" s="205" t="s">
        <v>182</v>
      </c>
      <c r="C64" s="188">
        <v>0</v>
      </c>
      <c r="D64" s="188">
        <v>0</v>
      </c>
      <c r="E64" s="188">
        <f t="shared" si="40"/>
        <v>0</v>
      </c>
      <c r="F64" s="188">
        <v>0</v>
      </c>
      <c r="G64" s="188">
        <v>0</v>
      </c>
      <c r="H64" s="188">
        <f t="shared" si="41"/>
        <v>0</v>
      </c>
      <c r="I64" s="188">
        <v>21</v>
      </c>
      <c r="J64" s="188">
        <v>61</v>
      </c>
      <c r="K64" s="188">
        <f t="shared" si="42"/>
        <v>82</v>
      </c>
      <c r="L64" s="188">
        <v>0</v>
      </c>
      <c r="M64" s="188">
        <v>0</v>
      </c>
      <c r="N64" s="188">
        <f t="shared" si="4"/>
        <v>0</v>
      </c>
      <c r="O64" s="188">
        <f t="shared" si="70"/>
        <v>21</v>
      </c>
      <c r="P64" s="188">
        <f t="shared" si="71"/>
        <v>61</v>
      </c>
      <c r="Q64" s="189">
        <f t="shared" si="72"/>
        <v>82</v>
      </c>
      <c r="R64" s="174">
        <v>2</v>
      </c>
      <c r="S64" s="189" t="str">
        <f t="shared" si="73"/>
        <v>0</v>
      </c>
      <c r="T64" s="189" t="str">
        <f t="shared" si="74"/>
        <v>0</v>
      </c>
      <c r="U64" s="189">
        <f t="shared" si="75"/>
        <v>0</v>
      </c>
      <c r="V64" s="189">
        <f t="shared" si="76"/>
        <v>21</v>
      </c>
      <c r="W64" s="189">
        <f t="shared" si="77"/>
        <v>61</v>
      </c>
      <c r="X64" s="189">
        <f t="shared" si="78"/>
        <v>82</v>
      </c>
    </row>
    <row r="65" spans="1:24" ht="16.5" customHeight="1">
      <c r="A65" s="186"/>
      <c r="B65" s="205" t="s">
        <v>183</v>
      </c>
      <c r="C65" s="188">
        <v>0</v>
      </c>
      <c r="D65" s="188">
        <v>0</v>
      </c>
      <c r="E65" s="188">
        <f t="shared" si="40"/>
        <v>0</v>
      </c>
      <c r="F65" s="188">
        <v>0</v>
      </c>
      <c r="G65" s="188">
        <v>0</v>
      </c>
      <c r="H65" s="188">
        <f t="shared" si="41"/>
        <v>0</v>
      </c>
      <c r="I65" s="188">
        <v>2</v>
      </c>
      <c r="J65" s="188">
        <v>27</v>
      </c>
      <c r="K65" s="188">
        <f t="shared" si="42"/>
        <v>29</v>
      </c>
      <c r="L65" s="188">
        <v>0</v>
      </c>
      <c r="M65" s="188">
        <v>0</v>
      </c>
      <c r="N65" s="188">
        <f t="shared" si="4"/>
        <v>0</v>
      </c>
      <c r="O65" s="188">
        <f t="shared" si="70"/>
        <v>2</v>
      </c>
      <c r="P65" s="188">
        <f t="shared" si="71"/>
        <v>27</v>
      </c>
      <c r="Q65" s="189">
        <f t="shared" si="72"/>
        <v>29</v>
      </c>
      <c r="R65" s="174">
        <v>2</v>
      </c>
      <c r="S65" s="189" t="str">
        <f t="shared" si="73"/>
        <v>0</v>
      </c>
      <c r="T65" s="189" t="str">
        <f t="shared" si="74"/>
        <v>0</v>
      </c>
      <c r="U65" s="189">
        <f t="shared" si="75"/>
        <v>0</v>
      </c>
      <c r="V65" s="189">
        <f t="shared" si="76"/>
        <v>2</v>
      </c>
      <c r="W65" s="189">
        <f t="shared" si="77"/>
        <v>27</v>
      </c>
      <c r="X65" s="189">
        <f t="shared" si="78"/>
        <v>29</v>
      </c>
    </row>
    <row r="66" spans="1:24" ht="16.5" customHeight="1">
      <c r="A66" s="186"/>
      <c r="B66" s="205" t="s">
        <v>9</v>
      </c>
      <c r="C66" s="188">
        <v>0</v>
      </c>
      <c r="D66" s="188">
        <v>0</v>
      </c>
      <c r="E66" s="188">
        <f t="shared" si="40"/>
        <v>0</v>
      </c>
      <c r="F66" s="188">
        <v>0</v>
      </c>
      <c r="G66" s="188">
        <v>0</v>
      </c>
      <c r="H66" s="188">
        <f t="shared" si="41"/>
        <v>0</v>
      </c>
      <c r="I66" s="188">
        <v>19</v>
      </c>
      <c r="J66" s="188">
        <v>44</v>
      </c>
      <c r="K66" s="188">
        <f t="shared" si="42"/>
        <v>63</v>
      </c>
      <c r="L66" s="188">
        <v>0</v>
      </c>
      <c r="M66" s="188">
        <v>0</v>
      </c>
      <c r="N66" s="188">
        <f t="shared" si="4"/>
        <v>0</v>
      </c>
      <c r="O66" s="188">
        <f t="shared" si="70"/>
        <v>19</v>
      </c>
      <c r="P66" s="188">
        <f t="shared" si="71"/>
        <v>44</v>
      </c>
      <c r="Q66" s="189">
        <f t="shared" si="72"/>
        <v>63</v>
      </c>
      <c r="R66" s="174">
        <v>2</v>
      </c>
      <c r="S66" s="189" t="str">
        <f t="shared" si="73"/>
        <v>0</v>
      </c>
      <c r="T66" s="189" t="str">
        <f t="shared" si="74"/>
        <v>0</v>
      </c>
      <c r="U66" s="189">
        <f t="shared" si="75"/>
        <v>0</v>
      </c>
      <c r="V66" s="189">
        <f t="shared" si="76"/>
        <v>19</v>
      </c>
      <c r="W66" s="189">
        <f t="shared" si="77"/>
        <v>44</v>
      </c>
      <c r="X66" s="189">
        <f t="shared" si="78"/>
        <v>63</v>
      </c>
    </row>
    <row r="67" spans="1:24" ht="16.5" customHeight="1">
      <c r="A67" s="186"/>
      <c r="B67" s="205" t="s">
        <v>112</v>
      </c>
      <c r="C67" s="188">
        <v>0</v>
      </c>
      <c r="D67" s="188">
        <v>0</v>
      </c>
      <c r="E67" s="188">
        <f>C67+D67</f>
        <v>0</v>
      </c>
      <c r="F67" s="188">
        <v>0</v>
      </c>
      <c r="G67" s="188">
        <v>0</v>
      </c>
      <c r="H67" s="188">
        <f>F67+G67</f>
        <v>0</v>
      </c>
      <c r="I67" s="188">
        <v>3</v>
      </c>
      <c r="J67" s="188">
        <v>1</v>
      </c>
      <c r="K67" s="188">
        <f t="shared" si="42"/>
        <v>4</v>
      </c>
      <c r="L67" s="188">
        <v>0</v>
      </c>
      <c r="M67" s="188">
        <v>0</v>
      </c>
      <c r="N67" s="188">
        <f>L67+M67</f>
        <v>0</v>
      </c>
      <c r="O67" s="188">
        <f>C67+F67+I67+L67</f>
        <v>3</v>
      </c>
      <c r="P67" s="188">
        <f>D67+G67+J67+M67</f>
        <v>1</v>
      </c>
      <c r="Q67" s="189">
        <f>O67+P67</f>
        <v>4</v>
      </c>
      <c r="R67" s="174">
        <v>2</v>
      </c>
      <c r="S67" s="189" t="str">
        <f t="shared" si="73"/>
        <v>0</v>
      </c>
      <c r="T67" s="189" t="str">
        <f t="shared" si="74"/>
        <v>0</v>
      </c>
      <c r="U67" s="189">
        <f t="shared" si="75"/>
        <v>0</v>
      </c>
      <c r="V67" s="189">
        <f t="shared" si="76"/>
        <v>3</v>
      </c>
      <c r="W67" s="189">
        <f t="shared" si="77"/>
        <v>1</v>
      </c>
      <c r="X67" s="189">
        <f t="shared" si="78"/>
        <v>4</v>
      </c>
    </row>
    <row r="68" spans="1:24" s="194" customFormat="1" ht="16.5" customHeight="1">
      <c r="A68" s="190"/>
      <c r="B68" s="191" t="s">
        <v>87</v>
      </c>
      <c r="C68" s="192">
        <f t="shared" ref="C68:X68" si="79">SUM(C62:C67)</f>
        <v>0</v>
      </c>
      <c r="D68" s="192">
        <f t="shared" si="79"/>
        <v>0</v>
      </c>
      <c r="E68" s="192">
        <f t="shared" si="79"/>
        <v>0</v>
      </c>
      <c r="F68" s="192">
        <f t="shared" si="79"/>
        <v>0</v>
      </c>
      <c r="G68" s="192">
        <f t="shared" si="79"/>
        <v>0</v>
      </c>
      <c r="H68" s="192">
        <f t="shared" si="79"/>
        <v>0</v>
      </c>
      <c r="I68" s="192">
        <f t="shared" si="79"/>
        <v>54</v>
      </c>
      <c r="J68" s="192">
        <f t="shared" si="79"/>
        <v>166</v>
      </c>
      <c r="K68" s="192">
        <f t="shared" si="79"/>
        <v>220</v>
      </c>
      <c r="L68" s="192">
        <f t="shared" si="79"/>
        <v>0</v>
      </c>
      <c r="M68" s="192">
        <f t="shared" si="79"/>
        <v>0</v>
      </c>
      <c r="N68" s="192">
        <f t="shared" si="79"/>
        <v>0</v>
      </c>
      <c r="O68" s="192">
        <f t="shared" si="79"/>
        <v>54</v>
      </c>
      <c r="P68" s="192">
        <f t="shared" si="79"/>
        <v>166</v>
      </c>
      <c r="Q68" s="173">
        <f t="shared" si="79"/>
        <v>220</v>
      </c>
      <c r="R68" s="174">
        <f t="shared" si="79"/>
        <v>11</v>
      </c>
      <c r="S68" s="173">
        <f t="shared" si="79"/>
        <v>5</v>
      </c>
      <c r="T68" s="173">
        <f t="shared" si="79"/>
        <v>17</v>
      </c>
      <c r="U68" s="173">
        <f t="shared" si="79"/>
        <v>22</v>
      </c>
      <c r="V68" s="173">
        <f t="shared" si="79"/>
        <v>49</v>
      </c>
      <c r="W68" s="173">
        <f t="shared" si="79"/>
        <v>149</v>
      </c>
      <c r="X68" s="173">
        <f t="shared" si="79"/>
        <v>198</v>
      </c>
    </row>
    <row r="69" spans="1:24" s="194" customFormat="1" ht="16.5" customHeight="1">
      <c r="A69" s="190"/>
      <c r="B69" s="191" t="s">
        <v>131</v>
      </c>
      <c r="C69" s="192">
        <f t="shared" ref="C69:X69" si="80">C52+C57+C60+C68</f>
        <v>145</v>
      </c>
      <c r="D69" s="192">
        <f t="shared" si="80"/>
        <v>126</v>
      </c>
      <c r="E69" s="192">
        <f t="shared" si="80"/>
        <v>271</v>
      </c>
      <c r="F69" s="192">
        <f t="shared" si="80"/>
        <v>39</v>
      </c>
      <c r="G69" s="192">
        <f t="shared" si="80"/>
        <v>124</v>
      </c>
      <c r="H69" s="192">
        <f t="shared" si="80"/>
        <v>163</v>
      </c>
      <c r="I69" s="192">
        <f t="shared" si="80"/>
        <v>54</v>
      </c>
      <c r="J69" s="192">
        <f t="shared" si="80"/>
        <v>166</v>
      </c>
      <c r="K69" s="192">
        <f t="shared" si="80"/>
        <v>220</v>
      </c>
      <c r="L69" s="192">
        <f t="shared" si="80"/>
        <v>0</v>
      </c>
      <c r="M69" s="192">
        <f t="shared" si="80"/>
        <v>0</v>
      </c>
      <c r="N69" s="192">
        <f t="shared" si="80"/>
        <v>0</v>
      </c>
      <c r="O69" s="192">
        <f t="shared" si="80"/>
        <v>238</v>
      </c>
      <c r="P69" s="192">
        <f t="shared" si="80"/>
        <v>416</v>
      </c>
      <c r="Q69" s="173">
        <f t="shared" si="80"/>
        <v>654</v>
      </c>
      <c r="R69" s="174">
        <f t="shared" si="80"/>
        <v>22</v>
      </c>
      <c r="S69" s="173">
        <f t="shared" si="80"/>
        <v>44</v>
      </c>
      <c r="T69" s="173">
        <f t="shared" si="80"/>
        <v>141</v>
      </c>
      <c r="U69" s="173">
        <f t="shared" si="80"/>
        <v>185</v>
      </c>
      <c r="V69" s="173">
        <f t="shared" si="80"/>
        <v>194</v>
      </c>
      <c r="W69" s="173">
        <f t="shared" si="80"/>
        <v>275</v>
      </c>
      <c r="X69" s="173">
        <f t="shared" si="80"/>
        <v>469</v>
      </c>
    </row>
    <row r="70" spans="1:24" s="194" customFormat="1" ht="16.5" customHeight="1">
      <c r="A70" s="190"/>
      <c r="B70" s="191" t="s">
        <v>60</v>
      </c>
      <c r="C70" s="192">
        <f t="shared" ref="C70:X70" si="81">C47+C69</f>
        <v>1068</v>
      </c>
      <c r="D70" s="192">
        <f t="shared" si="81"/>
        <v>815</v>
      </c>
      <c r="E70" s="192">
        <f t="shared" si="81"/>
        <v>1883</v>
      </c>
      <c r="F70" s="192">
        <f t="shared" si="81"/>
        <v>39</v>
      </c>
      <c r="G70" s="192">
        <f t="shared" si="81"/>
        <v>124</v>
      </c>
      <c r="H70" s="192">
        <f t="shared" si="81"/>
        <v>163</v>
      </c>
      <c r="I70" s="192">
        <f t="shared" si="81"/>
        <v>63</v>
      </c>
      <c r="J70" s="192">
        <f t="shared" si="81"/>
        <v>177</v>
      </c>
      <c r="K70" s="192">
        <f t="shared" si="81"/>
        <v>240</v>
      </c>
      <c r="L70" s="192">
        <f t="shared" si="81"/>
        <v>0</v>
      </c>
      <c r="M70" s="192">
        <f t="shared" si="81"/>
        <v>0</v>
      </c>
      <c r="N70" s="192">
        <f t="shared" si="81"/>
        <v>0</v>
      </c>
      <c r="O70" s="192">
        <f t="shared" si="81"/>
        <v>1170</v>
      </c>
      <c r="P70" s="192">
        <f t="shared" si="81"/>
        <v>1116</v>
      </c>
      <c r="Q70" s="173">
        <f t="shared" si="81"/>
        <v>2286</v>
      </c>
      <c r="R70" s="174">
        <f t="shared" si="81"/>
        <v>52</v>
      </c>
      <c r="S70" s="173">
        <f t="shared" si="81"/>
        <v>44</v>
      </c>
      <c r="T70" s="173">
        <f t="shared" si="81"/>
        <v>141</v>
      </c>
      <c r="U70" s="173">
        <f t="shared" si="81"/>
        <v>185</v>
      </c>
      <c r="V70" s="173">
        <f t="shared" si="81"/>
        <v>1126</v>
      </c>
      <c r="W70" s="173">
        <f t="shared" si="81"/>
        <v>975</v>
      </c>
      <c r="X70" s="173">
        <f t="shared" si="81"/>
        <v>2101</v>
      </c>
    </row>
    <row r="71" spans="1:24" ht="16.5" customHeight="1">
      <c r="A71" s="190" t="s">
        <v>59</v>
      </c>
      <c r="B71" s="197"/>
      <c r="C71" s="177"/>
      <c r="D71" s="177"/>
      <c r="E71" s="177"/>
      <c r="F71" s="177"/>
      <c r="G71" s="177"/>
      <c r="H71" s="177"/>
      <c r="I71" s="177"/>
      <c r="J71" s="177"/>
      <c r="K71" s="177"/>
      <c r="L71" s="177"/>
      <c r="M71" s="177"/>
      <c r="N71" s="177"/>
      <c r="O71" s="177"/>
      <c r="P71" s="177"/>
      <c r="Q71" s="195"/>
      <c r="R71" s="178"/>
      <c r="S71" s="195"/>
      <c r="T71" s="195"/>
      <c r="U71" s="195"/>
      <c r="V71" s="195"/>
      <c r="W71" s="195"/>
      <c r="X71" s="196"/>
    </row>
    <row r="72" spans="1:24" ht="16.5" customHeight="1">
      <c r="A72" s="190"/>
      <c r="B72" s="208" t="s">
        <v>88</v>
      </c>
      <c r="C72" s="177"/>
      <c r="D72" s="177"/>
      <c r="E72" s="177"/>
      <c r="F72" s="177"/>
      <c r="G72" s="177"/>
      <c r="H72" s="177"/>
      <c r="I72" s="177"/>
      <c r="J72" s="177"/>
      <c r="K72" s="177"/>
      <c r="L72" s="177"/>
      <c r="M72" s="177"/>
      <c r="N72" s="177"/>
      <c r="O72" s="177"/>
      <c r="P72" s="177"/>
      <c r="Q72" s="195"/>
      <c r="R72" s="178"/>
      <c r="S72" s="195"/>
      <c r="T72" s="195"/>
      <c r="U72" s="195"/>
      <c r="V72" s="195"/>
      <c r="W72" s="195"/>
      <c r="X72" s="196"/>
    </row>
    <row r="73" spans="1:24" ht="16.5" customHeight="1">
      <c r="A73" s="186"/>
      <c r="B73" s="176" t="s">
        <v>158</v>
      </c>
      <c r="C73" s="177"/>
      <c r="D73" s="177"/>
      <c r="E73" s="177"/>
      <c r="F73" s="209"/>
      <c r="G73" s="209"/>
      <c r="H73" s="177"/>
      <c r="I73" s="209"/>
      <c r="J73" s="177"/>
      <c r="K73" s="177"/>
      <c r="L73" s="209"/>
      <c r="M73" s="209"/>
      <c r="N73" s="177"/>
      <c r="O73" s="177"/>
      <c r="P73" s="177"/>
      <c r="Q73" s="195"/>
      <c r="R73" s="178"/>
      <c r="S73" s="195"/>
      <c r="T73" s="195"/>
      <c r="U73" s="195"/>
      <c r="V73" s="195"/>
      <c r="W73" s="195"/>
      <c r="X73" s="196"/>
    </row>
    <row r="74" spans="1:24" ht="16.5" customHeight="1">
      <c r="A74" s="186"/>
      <c r="B74" s="187" t="s">
        <v>16</v>
      </c>
      <c r="C74" s="188">
        <v>85</v>
      </c>
      <c r="D74" s="188">
        <f>109-1</f>
        <v>108</v>
      </c>
      <c r="E74" s="188">
        <f>C74+D74</f>
        <v>193</v>
      </c>
      <c r="F74" s="188">
        <v>0</v>
      </c>
      <c r="G74" s="188">
        <v>0</v>
      </c>
      <c r="H74" s="188">
        <f>F74+G74</f>
        <v>0</v>
      </c>
      <c r="I74" s="188">
        <v>0</v>
      </c>
      <c r="J74" s="188">
        <v>0</v>
      </c>
      <c r="K74" s="188">
        <f>I74+J74</f>
        <v>0</v>
      </c>
      <c r="L74" s="188">
        <v>0</v>
      </c>
      <c r="M74" s="188">
        <v>0</v>
      </c>
      <c r="N74" s="188">
        <f>L74+M74</f>
        <v>0</v>
      </c>
      <c r="O74" s="188">
        <f>C74+F74+I74+L74</f>
        <v>85</v>
      </c>
      <c r="P74" s="188">
        <f>D74+G74+J74+M74</f>
        <v>108</v>
      </c>
      <c r="Q74" s="189">
        <f>O74+P74</f>
        <v>193</v>
      </c>
      <c r="R74" s="174">
        <v>2</v>
      </c>
      <c r="S74" s="189" t="str">
        <f>IF(R74=1,O74,"0")</f>
        <v>0</v>
      </c>
      <c r="T74" s="189" t="str">
        <f>IF(R74=1,P74,"0")</f>
        <v>0</v>
      </c>
      <c r="U74" s="189">
        <f>S74+T74</f>
        <v>0</v>
      </c>
      <c r="V74" s="189">
        <f>IF(R74=2,O74,"0")</f>
        <v>85</v>
      </c>
      <c r="W74" s="189">
        <f>IF(R74=2,P74,"0")</f>
        <v>108</v>
      </c>
      <c r="X74" s="189">
        <f>V74+W74</f>
        <v>193</v>
      </c>
    </row>
    <row r="75" spans="1:24" ht="16.5" customHeight="1">
      <c r="A75" s="186"/>
      <c r="B75" s="202" t="s">
        <v>21</v>
      </c>
      <c r="C75" s="188">
        <f>204+1</f>
        <v>205</v>
      </c>
      <c r="D75" s="188">
        <f>119+1-1</f>
        <v>119</v>
      </c>
      <c r="E75" s="188">
        <f t="shared" ref="E75:E81" si="82">C75+D75</f>
        <v>324</v>
      </c>
      <c r="F75" s="188">
        <v>0</v>
      </c>
      <c r="G75" s="188">
        <v>0</v>
      </c>
      <c r="H75" s="188">
        <f t="shared" ref="H75:H81" si="83">F75+G75</f>
        <v>0</v>
      </c>
      <c r="I75" s="188">
        <v>0</v>
      </c>
      <c r="J75" s="188">
        <v>0</v>
      </c>
      <c r="K75" s="188">
        <f t="shared" ref="K75:K81" si="84">I75+J75</f>
        <v>0</v>
      </c>
      <c r="L75" s="188">
        <v>0</v>
      </c>
      <c r="M75" s="188">
        <v>0</v>
      </c>
      <c r="N75" s="188">
        <f t="shared" ref="N75:N81" si="85">L75+M75</f>
        <v>0</v>
      </c>
      <c r="O75" s="188">
        <f t="shared" ref="O75:O81" si="86">C75+F75+I75+L75</f>
        <v>205</v>
      </c>
      <c r="P75" s="188">
        <f t="shared" ref="P75:P81" si="87">D75+G75+J75+M75</f>
        <v>119</v>
      </c>
      <c r="Q75" s="189">
        <f t="shared" ref="Q75:Q81" si="88">O75+P75</f>
        <v>324</v>
      </c>
      <c r="R75" s="174">
        <v>2</v>
      </c>
      <c r="S75" s="189" t="str">
        <f t="shared" ref="S75:S81" si="89">IF(R75=1,O75,"0")</f>
        <v>0</v>
      </c>
      <c r="T75" s="189" t="str">
        <f t="shared" ref="T75:T81" si="90">IF(R75=1,P75,"0")</f>
        <v>0</v>
      </c>
      <c r="U75" s="189">
        <f t="shared" ref="U75:U81" si="91">S75+T75</f>
        <v>0</v>
      </c>
      <c r="V75" s="189">
        <f t="shared" ref="V75:V81" si="92">IF(R75=2,O75,"0")</f>
        <v>205</v>
      </c>
      <c r="W75" s="189">
        <f t="shared" ref="W75:W81" si="93">IF(R75=2,P75,"0")</f>
        <v>119</v>
      </c>
      <c r="X75" s="189">
        <f t="shared" ref="X75:X81" si="94">V75+W75</f>
        <v>324</v>
      </c>
    </row>
    <row r="76" spans="1:24" ht="16.5" customHeight="1">
      <c r="A76" s="186"/>
      <c r="B76" s="202" t="s">
        <v>186</v>
      </c>
      <c r="C76" s="188">
        <v>16</v>
      </c>
      <c r="D76" s="188">
        <v>6</v>
      </c>
      <c r="E76" s="188">
        <f t="shared" si="82"/>
        <v>22</v>
      </c>
      <c r="F76" s="188">
        <v>0</v>
      </c>
      <c r="G76" s="188">
        <v>0</v>
      </c>
      <c r="H76" s="188">
        <f t="shared" si="83"/>
        <v>0</v>
      </c>
      <c r="I76" s="188">
        <v>0</v>
      </c>
      <c r="J76" s="188">
        <v>0</v>
      </c>
      <c r="K76" s="188">
        <f t="shared" si="84"/>
        <v>0</v>
      </c>
      <c r="L76" s="188">
        <v>0</v>
      </c>
      <c r="M76" s="188">
        <v>0</v>
      </c>
      <c r="N76" s="188">
        <f t="shared" si="85"/>
        <v>0</v>
      </c>
      <c r="O76" s="188">
        <f t="shared" si="86"/>
        <v>16</v>
      </c>
      <c r="P76" s="188">
        <f t="shared" si="87"/>
        <v>6</v>
      </c>
      <c r="Q76" s="189">
        <f t="shared" si="88"/>
        <v>22</v>
      </c>
      <c r="R76" s="174">
        <v>2</v>
      </c>
      <c r="S76" s="189" t="str">
        <f t="shared" si="89"/>
        <v>0</v>
      </c>
      <c r="T76" s="189" t="str">
        <f t="shared" si="90"/>
        <v>0</v>
      </c>
      <c r="U76" s="189">
        <f t="shared" si="91"/>
        <v>0</v>
      </c>
      <c r="V76" s="189">
        <f t="shared" si="92"/>
        <v>16</v>
      </c>
      <c r="W76" s="189">
        <f t="shared" si="93"/>
        <v>6</v>
      </c>
      <c r="X76" s="189">
        <f t="shared" si="94"/>
        <v>22</v>
      </c>
    </row>
    <row r="77" spans="1:24" ht="16.5" customHeight="1">
      <c r="A77" s="186"/>
      <c r="B77" s="187" t="s">
        <v>19</v>
      </c>
      <c r="C77" s="188">
        <f>81-2</f>
        <v>79</v>
      </c>
      <c r="D77" s="188">
        <v>103</v>
      </c>
      <c r="E77" s="188">
        <f t="shared" si="82"/>
        <v>182</v>
      </c>
      <c r="F77" s="188">
        <v>0</v>
      </c>
      <c r="G77" s="188">
        <v>0</v>
      </c>
      <c r="H77" s="188">
        <f t="shared" si="83"/>
        <v>0</v>
      </c>
      <c r="I77" s="188">
        <v>0</v>
      </c>
      <c r="J77" s="188">
        <v>0</v>
      </c>
      <c r="K77" s="188">
        <f t="shared" si="84"/>
        <v>0</v>
      </c>
      <c r="L77" s="188">
        <v>0</v>
      </c>
      <c r="M77" s="188">
        <v>0</v>
      </c>
      <c r="N77" s="188">
        <f t="shared" si="85"/>
        <v>0</v>
      </c>
      <c r="O77" s="188">
        <f t="shared" si="86"/>
        <v>79</v>
      </c>
      <c r="P77" s="188">
        <f t="shared" si="87"/>
        <v>103</v>
      </c>
      <c r="Q77" s="189">
        <f t="shared" si="88"/>
        <v>182</v>
      </c>
      <c r="R77" s="174">
        <v>2</v>
      </c>
      <c r="S77" s="189" t="str">
        <f t="shared" si="89"/>
        <v>0</v>
      </c>
      <c r="T77" s="189" t="str">
        <f t="shared" si="90"/>
        <v>0</v>
      </c>
      <c r="U77" s="189">
        <f t="shared" si="91"/>
        <v>0</v>
      </c>
      <c r="V77" s="189">
        <f t="shared" si="92"/>
        <v>79</v>
      </c>
      <c r="W77" s="189">
        <f t="shared" si="93"/>
        <v>103</v>
      </c>
      <c r="X77" s="189">
        <f t="shared" si="94"/>
        <v>182</v>
      </c>
    </row>
    <row r="78" spans="1:24" ht="16.5" customHeight="1">
      <c r="A78" s="186"/>
      <c r="B78" s="187" t="s">
        <v>18</v>
      </c>
      <c r="C78" s="188">
        <v>90</v>
      </c>
      <c r="D78" s="188">
        <v>338</v>
      </c>
      <c r="E78" s="188">
        <f t="shared" si="82"/>
        <v>428</v>
      </c>
      <c r="F78" s="188">
        <v>0</v>
      </c>
      <c r="G78" s="188">
        <v>0</v>
      </c>
      <c r="H78" s="188">
        <f t="shared" si="83"/>
        <v>0</v>
      </c>
      <c r="I78" s="188">
        <v>0</v>
      </c>
      <c r="J78" s="188">
        <v>0</v>
      </c>
      <c r="K78" s="188">
        <f t="shared" si="84"/>
        <v>0</v>
      </c>
      <c r="L78" s="188">
        <v>0</v>
      </c>
      <c r="M78" s="188">
        <v>0</v>
      </c>
      <c r="N78" s="188">
        <f t="shared" si="85"/>
        <v>0</v>
      </c>
      <c r="O78" s="188">
        <f t="shared" si="86"/>
        <v>90</v>
      </c>
      <c r="P78" s="188">
        <f t="shared" si="87"/>
        <v>338</v>
      </c>
      <c r="Q78" s="189">
        <f t="shared" si="88"/>
        <v>428</v>
      </c>
      <c r="R78" s="174">
        <v>2</v>
      </c>
      <c r="S78" s="189" t="str">
        <f t="shared" si="89"/>
        <v>0</v>
      </c>
      <c r="T78" s="189" t="str">
        <f t="shared" si="90"/>
        <v>0</v>
      </c>
      <c r="U78" s="189">
        <f t="shared" si="91"/>
        <v>0</v>
      </c>
      <c r="V78" s="189">
        <f t="shared" si="92"/>
        <v>90</v>
      </c>
      <c r="W78" s="189">
        <f t="shared" si="93"/>
        <v>338</v>
      </c>
      <c r="X78" s="189">
        <f t="shared" si="94"/>
        <v>428</v>
      </c>
    </row>
    <row r="79" spans="1:24" ht="16.5" customHeight="1">
      <c r="A79" s="186"/>
      <c r="B79" s="187" t="s">
        <v>20</v>
      </c>
      <c r="C79" s="188">
        <v>30</v>
      </c>
      <c r="D79" s="188">
        <v>117</v>
      </c>
      <c r="E79" s="188">
        <f t="shared" si="82"/>
        <v>147</v>
      </c>
      <c r="F79" s="188">
        <v>0</v>
      </c>
      <c r="G79" s="188">
        <v>0</v>
      </c>
      <c r="H79" s="188">
        <f t="shared" si="83"/>
        <v>0</v>
      </c>
      <c r="I79" s="188">
        <v>0</v>
      </c>
      <c r="J79" s="188">
        <v>0</v>
      </c>
      <c r="K79" s="188">
        <f t="shared" si="84"/>
        <v>0</v>
      </c>
      <c r="L79" s="188">
        <v>0</v>
      </c>
      <c r="M79" s="188">
        <v>0</v>
      </c>
      <c r="N79" s="188">
        <f t="shared" si="85"/>
        <v>0</v>
      </c>
      <c r="O79" s="188">
        <f t="shared" si="86"/>
        <v>30</v>
      </c>
      <c r="P79" s="188">
        <f t="shared" si="87"/>
        <v>117</v>
      </c>
      <c r="Q79" s="189">
        <f t="shared" si="88"/>
        <v>147</v>
      </c>
      <c r="R79" s="174">
        <v>2</v>
      </c>
      <c r="S79" s="189" t="str">
        <f t="shared" si="89"/>
        <v>0</v>
      </c>
      <c r="T79" s="189" t="str">
        <f t="shared" si="90"/>
        <v>0</v>
      </c>
      <c r="U79" s="189">
        <f t="shared" si="91"/>
        <v>0</v>
      </c>
      <c r="V79" s="189">
        <f t="shared" si="92"/>
        <v>30</v>
      </c>
      <c r="W79" s="189">
        <f t="shared" si="93"/>
        <v>117</v>
      </c>
      <c r="X79" s="189">
        <f t="shared" si="94"/>
        <v>147</v>
      </c>
    </row>
    <row r="80" spans="1:24" ht="16.5" customHeight="1">
      <c r="A80" s="186"/>
      <c r="B80" s="187" t="s">
        <v>114</v>
      </c>
      <c r="C80" s="188">
        <f>46-3</f>
        <v>43</v>
      </c>
      <c r="D80" s="188">
        <v>58</v>
      </c>
      <c r="E80" s="188">
        <f t="shared" si="82"/>
        <v>101</v>
      </c>
      <c r="F80" s="188">
        <v>0</v>
      </c>
      <c r="G80" s="188">
        <v>0</v>
      </c>
      <c r="H80" s="188">
        <f t="shared" si="83"/>
        <v>0</v>
      </c>
      <c r="I80" s="188">
        <v>0</v>
      </c>
      <c r="J80" s="188">
        <v>0</v>
      </c>
      <c r="K80" s="188">
        <f t="shared" si="84"/>
        <v>0</v>
      </c>
      <c r="L80" s="188">
        <v>0</v>
      </c>
      <c r="M80" s="188">
        <v>0</v>
      </c>
      <c r="N80" s="188">
        <f t="shared" si="85"/>
        <v>0</v>
      </c>
      <c r="O80" s="188">
        <f t="shared" si="86"/>
        <v>43</v>
      </c>
      <c r="P80" s="188">
        <f t="shared" si="87"/>
        <v>58</v>
      </c>
      <c r="Q80" s="189">
        <f t="shared" si="88"/>
        <v>101</v>
      </c>
      <c r="R80" s="174">
        <v>2</v>
      </c>
      <c r="S80" s="189" t="str">
        <f t="shared" si="89"/>
        <v>0</v>
      </c>
      <c r="T80" s="189" t="str">
        <f t="shared" si="90"/>
        <v>0</v>
      </c>
      <c r="U80" s="189">
        <f t="shared" si="91"/>
        <v>0</v>
      </c>
      <c r="V80" s="189">
        <f t="shared" si="92"/>
        <v>43</v>
      </c>
      <c r="W80" s="189">
        <f t="shared" si="93"/>
        <v>58</v>
      </c>
      <c r="X80" s="189">
        <f t="shared" si="94"/>
        <v>101</v>
      </c>
    </row>
    <row r="81" spans="1:24" s="207" customFormat="1" ht="16.5" customHeight="1">
      <c r="A81" s="175"/>
      <c r="B81" s="187" t="s">
        <v>17</v>
      </c>
      <c r="C81" s="188">
        <v>55</v>
      </c>
      <c r="D81" s="188">
        <f>163-1</f>
        <v>162</v>
      </c>
      <c r="E81" s="188">
        <f t="shared" si="82"/>
        <v>217</v>
      </c>
      <c r="F81" s="188">
        <v>0</v>
      </c>
      <c r="G81" s="188">
        <v>0</v>
      </c>
      <c r="H81" s="188">
        <f t="shared" si="83"/>
        <v>0</v>
      </c>
      <c r="I81" s="188">
        <v>0</v>
      </c>
      <c r="J81" s="188">
        <v>0</v>
      </c>
      <c r="K81" s="188">
        <f t="shared" si="84"/>
        <v>0</v>
      </c>
      <c r="L81" s="188">
        <v>0</v>
      </c>
      <c r="M81" s="188">
        <v>0</v>
      </c>
      <c r="N81" s="188">
        <f t="shared" si="85"/>
        <v>0</v>
      </c>
      <c r="O81" s="188">
        <f t="shared" si="86"/>
        <v>55</v>
      </c>
      <c r="P81" s="188">
        <f t="shared" si="87"/>
        <v>162</v>
      </c>
      <c r="Q81" s="189">
        <f t="shared" si="88"/>
        <v>217</v>
      </c>
      <c r="R81" s="174">
        <v>2</v>
      </c>
      <c r="S81" s="189" t="str">
        <f t="shared" si="89"/>
        <v>0</v>
      </c>
      <c r="T81" s="189" t="str">
        <f t="shared" si="90"/>
        <v>0</v>
      </c>
      <c r="U81" s="189">
        <f t="shared" si="91"/>
        <v>0</v>
      </c>
      <c r="V81" s="189">
        <f t="shared" si="92"/>
        <v>55</v>
      </c>
      <c r="W81" s="189">
        <f t="shared" si="93"/>
        <v>162</v>
      </c>
      <c r="X81" s="189">
        <f t="shared" si="94"/>
        <v>217</v>
      </c>
    </row>
    <row r="82" spans="1:24" s="207" customFormat="1" ht="16.5" customHeight="1">
      <c r="A82" s="175"/>
      <c r="B82" s="201" t="s">
        <v>87</v>
      </c>
      <c r="C82" s="192">
        <f t="shared" ref="C82:X82" si="95">SUM(C74:C81)</f>
        <v>603</v>
      </c>
      <c r="D82" s="192">
        <f t="shared" si="95"/>
        <v>1011</v>
      </c>
      <c r="E82" s="192">
        <f t="shared" si="95"/>
        <v>1614</v>
      </c>
      <c r="F82" s="192">
        <f t="shared" si="95"/>
        <v>0</v>
      </c>
      <c r="G82" s="192">
        <f t="shared" si="95"/>
        <v>0</v>
      </c>
      <c r="H82" s="192">
        <f t="shared" si="95"/>
        <v>0</v>
      </c>
      <c r="I82" s="192">
        <f t="shared" si="95"/>
        <v>0</v>
      </c>
      <c r="J82" s="192">
        <f t="shared" si="95"/>
        <v>0</v>
      </c>
      <c r="K82" s="192">
        <f t="shared" si="95"/>
        <v>0</v>
      </c>
      <c r="L82" s="192">
        <f t="shared" si="95"/>
        <v>0</v>
      </c>
      <c r="M82" s="192">
        <f t="shared" si="95"/>
        <v>0</v>
      </c>
      <c r="N82" s="192">
        <f t="shared" si="95"/>
        <v>0</v>
      </c>
      <c r="O82" s="192">
        <f t="shared" si="95"/>
        <v>603</v>
      </c>
      <c r="P82" s="192">
        <f t="shared" si="95"/>
        <v>1011</v>
      </c>
      <c r="Q82" s="173">
        <f t="shared" si="95"/>
        <v>1614</v>
      </c>
      <c r="R82" s="174">
        <f t="shared" si="95"/>
        <v>16</v>
      </c>
      <c r="S82" s="173">
        <f t="shared" si="95"/>
        <v>0</v>
      </c>
      <c r="T82" s="173">
        <f t="shared" si="95"/>
        <v>0</v>
      </c>
      <c r="U82" s="173">
        <f t="shared" si="95"/>
        <v>0</v>
      </c>
      <c r="V82" s="173">
        <f t="shared" si="95"/>
        <v>603</v>
      </c>
      <c r="W82" s="173">
        <f t="shared" si="95"/>
        <v>1011</v>
      </c>
      <c r="X82" s="173">
        <f t="shared" si="95"/>
        <v>1614</v>
      </c>
    </row>
    <row r="83" spans="1:24" s="213" customFormat="1" ht="16.5" customHeight="1">
      <c r="A83" s="210"/>
      <c r="B83" s="211" t="s">
        <v>159</v>
      </c>
      <c r="C83" s="212"/>
      <c r="D83" s="177"/>
      <c r="E83" s="177"/>
      <c r="F83" s="177"/>
      <c r="G83" s="177"/>
      <c r="H83" s="177"/>
      <c r="I83" s="177"/>
      <c r="J83" s="177"/>
      <c r="K83" s="177"/>
      <c r="L83" s="177"/>
      <c r="M83" s="177"/>
      <c r="N83" s="177"/>
      <c r="O83" s="177"/>
      <c r="P83" s="177"/>
      <c r="Q83" s="195"/>
      <c r="R83" s="178"/>
      <c r="S83" s="195"/>
      <c r="T83" s="195"/>
      <c r="U83" s="195"/>
      <c r="V83" s="195"/>
      <c r="W83" s="195"/>
      <c r="X83" s="196"/>
    </row>
    <row r="84" spans="1:24" s="213" customFormat="1" ht="16.5" customHeight="1">
      <c r="A84" s="210"/>
      <c r="B84" s="202" t="s">
        <v>184</v>
      </c>
      <c r="C84" s="188">
        <v>0</v>
      </c>
      <c r="D84" s="188">
        <v>0</v>
      </c>
      <c r="E84" s="188">
        <f>C84+D84</f>
        <v>0</v>
      </c>
      <c r="F84" s="188">
        <v>0</v>
      </c>
      <c r="G84" s="188">
        <v>0</v>
      </c>
      <c r="H84" s="188">
        <f>F84+G84</f>
        <v>0</v>
      </c>
      <c r="I84" s="188">
        <v>1</v>
      </c>
      <c r="J84" s="188">
        <v>1</v>
      </c>
      <c r="K84" s="188">
        <f>I84+J84</f>
        <v>2</v>
      </c>
      <c r="L84" s="188">
        <v>0</v>
      </c>
      <c r="M84" s="188">
        <v>0</v>
      </c>
      <c r="N84" s="188">
        <f>L84+M84</f>
        <v>0</v>
      </c>
      <c r="O84" s="188">
        <f t="shared" ref="O84:Q85" si="96">C84+F84+I84+L84</f>
        <v>1</v>
      </c>
      <c r="P84" s="188">
        <f t="shared" si="96"/>
        <v>1</v>
      </c>
      <c r="Q84" s="189">
        <f t="shared" si="96"/>
        <v>2</v>
      </c>
      <c r="R84" s="174">
        <v>2</v>
      </c>
      <c r="S84" s="189" t="str">
        <f t="shared" ref="S84" si="97">IF(R84=1,O84,"0")</f>
        <v>0</v>
      </c>
      <c r="T84" s="189" t="str">
        <f t="shared" ref="T84" si="98">IF(R84=1,P84,"0")</f>
        <v>0</v>
      </c>
      <c r="U84" s="189">
        <f t="shared" ref="U84" si="99">S84+T84</f>
        <v>0</v>
      </c>
      <c r="V84" s="189">
        <f t="shared" ref="V84" si="100">IF(R84=2,O84,"0")</f>
        <v>1</v>
      </c>
      <c r="W84" s="189">
        <f t="shared" ref="W84" si="101">IF(R84=2,P84,"0")</f>
        <v>1</v>
      </c>
      <c r="X84" s="189">
        <f t="shared" ref="X84" si="102">V84+W84</f>
        <v>2</v>
      </c>
    </row>
    <row r="85" spans="1:24" s="213" customFormat="1" ht="16.5" customHeight="1">
      <c r="A85" s="210"/>
      <c r="B85" s="202" t="s">
        <v>185</v>
      </c>
      <c r="C85" s="188">
        <v>0</v>
      </c>
      <c r="D85" s="188">
        <v>0</v>
      </c>
      <c r="E85" s="188">
        <f t="shared" ref="E85" si="103">C85+D85</f>
        <v>0</v>
      </c>
      <c r="F85" s="188">
        <v>0</v>
      </c>
      <c r="G85" s="188">
        <v>0</v>
      </c>
      <c r="H85" s="188">
        <f t="shared" ref="H85" si="104">F85+G85</f>
        <v>0</v>
      </c>
      <c r="I85" s="188">
        <v>3</v>
      </c>
      <c r="J85" s="188">
        <v>3</v>
      </c>
      <c r="K85" s="188">
        <f t="shared" ref="K85" si="105">I85+J85</f>
        <v>6</v>
      </c>
      <c r="L85" s="188">
        <v>0</v>
      </c>
      <c r="M85" s="188">
        <v>0</v>
      </c>
      <c r="N85" s="188">
        <f t="shared" ref="N85" si="106">L85+M85</f>
        <v>0</v>
      </c>
      <c r="O85" s="188">
        <f t="shared" si="96"/>
        <v>3</v>
      </c>
      <c r="P85" s="188">
        <f t="shared" si="96"/>
        <v>3</v>
      </c>
      <c r="Q85" s="189">
        <f t="shared" si="96"/>
        <v>6</v>
      </c>
      <c r="R85" s="174">
        <v>2</v>
      </c>
      <c r="S85" s="189" t="str">
        <f t="shared" ref="S85" si="107">IF(R85=1,O85,"0")</f>
        <v>0</v>
      </c>
      <c r="T85" s="189" t="str">
        <f t="shared" ref="T85" si="108">IF(R85=1,P85,"0")</f>
        <v>0</v>
      </c>
      <c r="U85" s="189">
        <f t="shared" ref="U85" si="109">S85+T85</f>
        <v>0</v>
      </c>
      <c r="V85" s="189">
        <f t="shared" ref="V85" si="110">IF(R85=2,O85,"0")</f>
        <v>3</v>
      </c>
      <c r="W85" s="189">
        <f t="shared" ref="W85" si="111">IF(R85=2,P85,"0")</f>
        <v>3</v>
      </c>
      <c r="X85" s="189">
        <f t="shared" ref="X85" si="112">V85+W85</f>
        <v>6</v>
      </c>
    </row>
    <row r="86" spans="1:24" s="207" customFormat="1" ht="16.5" customHeight="1">
      <c r="A86" s="175"/>
      <c r="B86" s="201" t="s">
        <v>87</v>
      </c>
      <c r="C86" s="192">
        <f>SUM(C84:C85)</f>
        <v>0</v>
      </c>
      <c r="D86" s="192">
        <f t="shared" ref="D86:X86" si="113">SUM(D84:D85)</f>
        <v>0</v>
      </c>
      <c r="E86" s="192">
        <f t="shared" si="113"/>
        <v>0</v>
      </c>
      <c r="F86" s="192">
        <f t="shared" si="113"/>
        <v>0</v>
      </c>
      <c r="G86" s="192">
        <f t="shared" si="113"/>
        <v>0</v>
      </c>
      <c r="H86" s="192">
        <f t="shared" si="113"/>
        <v>0</v>
      </c>
      <c r="I86" s="192">
        <f t="shared" si="113"/>
        <v>4</v>
      </c>
      <c r="J86" s="192">
        <f t="shared" si="113"/>
        <v>4</v>
      </c>
      <c r="K86" s="192">
        <f t="shared" si="113"/>
        <v>8</v>
      </c>
      <c r="L86" s="192">
        <f t="shared" si="113"/>
        <v>0</v>
      </c>
      <c r="M86" s="192">
        <f t="shared" si="113"/>
        <v>0</v>
      </c>
      <c r="N86" s="192">
        <f t="shared" si="113"/>
        <v>0</v>
      </c>
      <c r="O86" s="192">
        <f t="shared" si="113"/>
        <v>4</v>
      </c>
      <c r="P86" s="192">
        <f t="shared" si="113"/>
        <v>4</v>
      </c>
      <c r="Q86" s="173">
        <f t="shared" si="113"/>
        <v>8</v>
      </c>
      <c r="R86" s="193">
        <f t="shared" si="113"/>
        <v>4</v>
      </c>
      <c r="S86" s="173">
        <f t="shared" si="113"/>
        <v>0</v>
      </c>
      <c r="T86" s="173">
        <f t="shared" si="113"/>
        <v>0</v>
      </c>
      <c r="U86" s="173">
        <f t="shared" si="113"/>
        <v>0</v>
      </c>
      <c r="V86" s="173">
        <f t="shared" si="113"/>
        <v>4</v>
      </c>
      <c r="W86" s="173">
        <f t="shared" si="113"/>
        <v>4</v>
      </c>
      <c r="X86" s="173">
        <f t="shared" si="113"/>
        <v>8</v>
      </c>
    </row>
    <row r="87" spans="1:24" s="207" customFormat="1" ht="16.5" customHeight="1">
      <c r="A87" s="175"/>
      <c r="B87" s="201" t="s">
        <v>89</v>
      </c>
      <c r="C87" s="192">
        <f>C82+C86</f>
        <v>603</v>
      </c>
      <c r="D87" s="192">
        <f t="shared" ref="D87:X87" si="114">D82+D86</f>
        <v>1011</v>
      </c>
      <c r="E87" s="192">
        <f t="shared" si="114"/>
        <v>1614</v>
      </c>
      <c r="F87" s="192">
        <f t="shared" si="114"/>
        <v>0</v>
      </c>
      <c r="G87" s="192">
        <f t="shared" si="114"/>
        <v>0</v>
      </c>
      <c r="H87" s="192">
        <f t="shared" si="114"/>
        <v>0</v>
      </c>
      <c r="I87" s="192">
        <f t="shared" si="114"/>
        <v>4</v>
      </c>
      <c r="J87" s="192">
        <f t="shared" si="114"/>
        <v>4</v>
      </c>
      <c r="K87" s="192">
        <f t="shared" si="114"/>
        <v>8</v>
      </c>
      <c r="L87" s="192">
        <f t="shared" si="114"/>
        <v>0</v>
      </c>
      <c r="M87" s="192">
        <f t="shared" si="114"/>
        <v>0</v>
      </c>
      <c r="N87" s="192">
        <f t="shared" si="114"/>
        <v>0</v>
      </c>
      <c r="O87" s="192">
        <f t="shared" si="114"/>
        <v>607</v>
      </c>
      <c r="P87" s="192">
        <f t="shared" si="114"/>
        <v>1015</v>
      </c>
      <c r="Q87" s="173">
        <f t="shared" si="114"/>
        <v>1622</v>
      </c>
      <c r="R87" s="174">
        <f t="shared" si="114"/>
        <v>20</v>
      </c>
      <c r="S87" s="173">
        <f t="shared" si="114"/>
        <v>0</v>
      </c>
      <c r="T87" s="173">
        <f t="shared" si="114"/>
        <v>0</v>
      </c>
      <c r="U87" s="173">
        <f t="shared" si="114"/>
        <v>0</v>
      </c>
      <c r="V87" s="173">
        <f t="shared" si="114"/>
        <v>607</v>
      </c>
      <c r="W87" s="173">
        <f t="shared" si="114"/>
        <v>1015</v>
      </c>
      <c r="X87" s="173">
        <f t="shared" si="114"/>
        <v>1622</v>
      </c>
    </row>
    <row r="88" spans="1:24" s="207" customFormat="1" ht="16.5" customHeight="1">
      <c r="A88" s="175"/>
      <c r="B88" s="201" t="s">
        <v>60</v>
      </c>
      <c r="C88" s="192">
        <f>C87</f>
        <v>603</v>
      </c>
      <c r="D88" s="192">
        <f t="shared" ref="D88:X88" si="115">D87</f>
        <v>1011</v>
      </c>
      <c r="E88" s="192">
        <f t="shared" si="115"/>
        <v>1614</v>
      </c>
      <c r="F88" s="192">
        <f t="shared" si="115"/>
        <v>0</v>
      </c>
      <c r="G88" s="192">
        <f t="shared" si="115"/>
        <v>0</v>
      </c>
      <c r="H88" s="192">
        <f t="shared" si="115"/>
        <v>0</v>
      </c>
      <c r="I88" s="192">
        <f t="shared" si="115"/>
        <v>4</v>
      </c>
      <c r="J88" s="192">
        <f t="shared" si="115"/>
        <v>4</v>
      </c>
      <c r="K88" s="192">
        <f t="shared" si="115"/>
        <v>8</v>
      </c>
      <c r="L88" s="192">
        <f t="shared" si="115"/>
        <v>0</v>
      </c>
      <c r="M88" s="192">
        <f t="shared" si="115"/>
        <v>0</v>
      </c>
      <c r="N88" s="192">
        <f t="shared" si="115"/>
        <v>0</v>
      </c>
      <c r="O88" s="192">
        <f t="shared" si="115"/>
        <v>607</v>
      </c>
      <c r="P88" s="192">
        <f t="shared" si="115"/>
        <v>1015</v>
      </c>
      <c r="Q88" s="173">
        <f t="shared" si="115"/>
        <v>1622</v>
      </c>
      <c r="R88" s="174">
        <f t="shared" si="115"/>
        <v>20</v>
      </c>
      <c r="S88" s="173">
        <f t="shared" si="115"/>
        <v>0</v>
      </c>
      <c r="T88" s="173">
        <f t="shared" si="115"/>
        <v>0</v>
      </c>
      <c r="U88" s="173">
        <f t="shared" si="115"/>
        <v>0</v>
      </c>
      <c r="V88" s="173">
        <f t="shared" si="115"/>
        <v>607</v>
      </c>
      <c r="W88" s="173">
        <f t="shared" si="115"/>
        <v>1015</v>
      </c>
      <c r="X88" s="173">
        <f t="shared" si="115"/>
        <v>1622</v>
      </c>
    </row>
    <row r="89" spans="1:24" ht="16.5" customHeight="1">
      <c r="A89" s="214" t="s">
        <v>61</v>
      </c>
      <c r="B89" s="215"/>
      <c r="C89" s="177"/>
      <c r="D89" s="177"/>
      <c r="E89" s="177"/>
      <c r="F89" s="177"/>
      <c r="G89" s="177"/>
      <c r="H89" s="177"/>
      <c r="I89" s="177"/>
      <c r="J89" s="177"/>
      <c r="K89" s="177"/>
      <c r="L89" s="177"/>
      <c r="M89" s="177"/>
      <c r="N89" s="177"/>
      <c r="O89" s="177"/>
      <c r="P89" s="177"/>
      <c r="Q89" s="195"/>
      <c r="R89" s="178"/>
      <c r="S89" s="195"/>
      <c r="T89" s="195"/>
      <c r="U89" s="195"/>
      <c r="V89" s="195"/>
      <c r="W89" s="195"/>
      <c r="X89" s="196"/>
    </row>
    <row r="90" spans="1:24" ht="16.5" customHeight="1">
      <c r="A90" s="214"/>
      <c r="B90" s="208" t="s">
        <v>88</v>
      </c>
      <c r="C90" s="177"/>
      <c r="D90" s="177"/>
      <c r="E90" s="177"/>
      <c r="F90" s="177"/>
      <c r="G90" s="177"/>
      <c r="H90" s="177"/>
      <c r="I90" s="177"/>
      <c r="J90" s="177"/>
      <c r="K90" s="177"/>
      <c r="L90" s="177"/>
      <c r="M90" s="177"/>
      <c r="N90" s="177"/>
      <c r="O90" s="177"/>
      <c r="P90" s="177"/>
      <c r="Q90" s="195"/>
      <c r="R90" s="178"/>
      <c r="S90" s="195"/>
      <c r="T90" s="195"/>
      <c r="U90" s="195"/>
      <c r="V90" s="195"/>
      <c r="W90" s="195"/>
      <c r="X90" s="196"/>
    </row>
    <row r="91" spans="1:24" ht="16.5" customHeight="1">
      <c r="A91" s="186"/>
      <c r="B91" s="197" t="s">
        <v>138</v>
      </c>
      <c r="C91" s="177"/>
      <c r="D91" s="177"/>
      <c r="E91" s="177"/>
      <c r="F91" s="177"/>
      <c r="G91" s="177"/>
      <c r="H91" s="177"/>
      <c r="I91" s="177"/>
      <c r="J91" s="177"/>
      <c r="K91" s="177"/>
      <c r="L91" s="177"/>
      <c r="M91" s="177"/>
      <c r="N91" s="177"/>
      <c r="O91" s="177"/>
      <c r="P91" s="177"/>
      <c r="Q91" s="195"/>
      <c r="R91" s="178"/>
      <c r="S91" s="195"/>
      <c r="T91" s="195"/>
      <c r="U91" s="195"/>
      <c r="V91" s="195"/>
      <c r="W91" s="195"/>
      <c r="X91" s="196"/>
    </row>
    <row r="92" spans="1:24" ht="16.5" customHeight="1">
      <c r="A92" s="186"/>
      <c r="B92" s="187" t="s">
        <v>171</v>
      </c>
      <c r="C92" s="188">
        <f>599-4</f>
        <v>595</v>
      </c>
      <c r="D92" s="188">
        <f>206-1</f>
        <v>205</v>
      </c>
      <c r="E92" s="188">
        <f t="shared" si="40"/>
        <v>800</v>
      </c>
      <c r="F92" s="188">
        <v>0</v>
      </c>
      <c r="G92" s="188">
        <v>0</v>
      </c>
      <c r="H92" s="188">
        <f t="shared" si="41"/>
        <v>0</v>
      </c>
      <c r="I92" s="188">
        <v>0</v>
      </c>
      <c r="J92" s="188">
        <v>0</v>
      </c>
      <c r="K92" s="188">
        <f t="shared" si="42"/>
        <v>0</v>
      </c>
      <c r="L92" s="188">
        <v>0</v>
      </c>
      <c r="M92" s="188">
        <v>0</v>
      </c>
      <c r="N92" s="188">
        <f t="shared" si="4"/>
        <v>0</v>
      </c>
      <c r="O92" s="188">
        <f>C92+F92+I92+L92</f>
        <v>595</v>
      </c>
      <c r="P92" s="188">
        <f>D92+G92+J92+M92</f>
        <v>205</v>
      </c>
      <c r="Q92" s="189">
        <f t="shared" si="43"/>
        <v>800</v>
      </c>
      <c r="R92" s="174">
        <v>2</v>
      </c>
      <c r="S92" s="189" t="str">
        <f t="shared" si="44"/>
        <v>0</v>
      </c>
      <c r="T92" s="189" t="str">
        <f t="shared" si="45"/>
        <v>0</v>
      </c>
      <c r="U92" s="189">
        <f t="shared" si="46"/>
        <v>0</v>
      </c>
      <c r="V92" s="189">
        <f t="shared" si="47"/>
        <v>595</v>
      </c>
      <c r="W92" s="189">
        <f t="shared" si="48"/>
        <v>205</v>
      </c>
      <c r="X92" s="189">
        <f t="shared" si="49"/>
        <v>800</v>
      </c>
    </row>
    <row r="93" spans="1:24" ht="16.5" customHeight="1">
      <c r="A93" s="186"/>
      <c r="B93" s="187" t="s">
        <v>187</v>
      </c>
      <c r="C93" s="188">
        <v>98</v>
      </c>
      <c r="D93" s="188">
        <v>18</v>
      </c>
      <c r="E93" s="188">
        <f t="shared" si="40"/>
        <v>116</v>
      </c>
      <c r="F93" s="188">
        <v>0</v>
      </c>
      <c r="G93" s="188">
        <v>0</v>
      </c>
      <c r="H93" s="188">
        <f t="shared" si="41"/>
        <v>0</v>
      </c>
      <c r="I93" s="188">
        <v>0</v>
      </c>
      <c r="J93" s="188">
        <v>0</v>
      </c>
      <c r="K93" s="188">
        <f t="shared" si="42"/>
        <v>0</v>
      </c>
      <c r="L93" s="188">
        <v>0</v>
      </c>
      <c r="M93" s="188">
        <v>0</v>
      </c>
      <c r="N93" s="188">
        <f t="shared" si="4"/>
        <v>0</v>
      </c>
      <c r="O93" s="188">
        <f t="shared" ref="O93:O114" si="116">C93+F93+I93+L93</f>
        <v>98</v>
      </c>
      <c r="P93" s="188">
        <f t="shared" ref="P93:P114" si="117">D93+G93+J93+M93</f>
        <v>18</v>
      </c>
      <c r="Q93" s="189">
        <f t="shared" ref="Q93:Q114" si="118">O93+P93</f>
        <v>116</v>
      </c>
      <c r="R93" s="174">
        <v>2</v>
      </c>
      <c r="S93" s="189" t="str">
        <f t="shared" ref="S93:S114" si="119">IF(R93=1,O93,"0")</f>
        <v>0</v>
      </c>
      <c r="T93" s="189" t="str">
        <f t="shared" ref="T93:T114" si="120">IF(R93=1,P93,"0")</f>
        <v>0</v>
      </c>
      <c r="U93" s="189">
        <f t="shared" ref="U93:U114" si="121">S93+T93</f>
        <v>0</v>
      </c>
      <c r="V93" s="189">
        <f t="shared" ref="V93:V114" si="122">IF(R93=2,O93,"0")</f>
        <v>98</v>
      </c>
      <c r="W93" s="189">
        <f t="shared" ref="W93:W114" si="123">IF(R93=2,P93,"0")</f>
        <v>18</v>
      </c>
      <c r="X93" s="189">
        <f t="shared" ref="X93:X114" si="124">V93+W93</f>
        <v>116</v>
      </c>
    </row>
    <row r="94" spans="1:24" ht="16.5" customHeight="1">
      <c r="A94" s="186"/>
      <c r="B94" s="187" t="s">
        <v>188</v>
      </c>
      <c r="C94" s="188">
        <v>62</v>
      </c>
      <c r="D94" s="188">
        <v>37</v>
      </c>
      <c r="E94" s="188">
        <f t="shared" si="40"/>
        <v>99</v>
      </c>
      <c r="F94" s="188">
        <v>0</v>
      </c>
      <c r="G94" s="188">
        <v>0</v>
      </c>
      <c r="H94" s="188">
        <f t="shared" si="41"/>
        <v>0</v>
      </c>
      <c r="I94" s="188">
        <v>0</v>
      </c>
      <c r="J94" s="188">
        <v>0</v>
      </c>
      <c r="K94" s="188">
        <f t="shared" si="42"/>
        <v>0</v>
      </c>
      <c r="L94" s="188">
        <v>0</v>
      </c>
      <c r="M94" s="188">
        <v>0</v>
      </c>
      <c r="N94" s="188">
        <f t="shared" ref="N94:N114" si="125">L94+M94</f>
        <v>0</v>
      </c>
      <c r="O94" s="188">
        <f t="shared" si="116"/>
        <v>62</v>
      </c>
      <c r="P94" s="188">
        <f t="shared" si="117"/>
        <v>37</v>
      </c>
      <c r="Q94" s="189">
        <f t="shared" si="118"/>
        <v>99</v>
      </c>
      <c r="R94" s="174">
        <v>2</v>
      </c>
      <c r="S94" s="189" t="str">
        <f t="shared" si="119"/>
        <v>0</v>
      </c>
      <c r="T94" s="189" t="str">
        <f t="shared" si="120"/>
        <v>0</v>
      </c>
      <c r="U94" s="189">
        <f t="shared" si="121"/>
        <v>0</v>
      </c>
      <c r="V94" s="189">
        <f t="shared" si="122"/>
        <v>62</v>
      </c>
      <c r="W94" s="189">
        <f t="shared" si="123"/>
        <v>37</v>
      </c>
      <c r="X94" s="189">
        <f t="shared" si="124"/>
        <v>99</v>
      </c>
    </row>
    <row r="95" spans="1:24" ht="16.5" customHeight="1">
      <c r="A95" s="186"/>
      <c r="B95" s="187" t="s">
        <v>15</v>
      </c>
      <c r="C95" s="188">
        <v>92</v>
      </c>
      <c r="D95" s="188">
        <v>15</v>
      </c>
      <c r="E95" s="188">
        <f t="shared" si="40"/>
        <v>107</v>
      </c>
      <c r="F95" s="188">
        <v>0</v>
      </c>
      <c r="G95" s="188">
        <v>0</v>
      </c>
      <c r="H95" s="188">
        <f t="shared" si="41"/>
        <v>0</v>
      </c>
      <c r="I95" s="188">
        <v>0</v>
      </c>
      <c r="J95" s="188">
        <v>0</v>
      </c>
      <c r="K95" s="188">
        <f t="shared" si="42"/>
        <v>0</v>
      </c>
      <c r="L95" s="188">
        <v>0</v>
      </c>
      <c r="M95" s="188">
        <v>0</v>
      </c>
      <c r="N95" s="188">
        <f t="shared" si="125"/>
        <v>0</v>
      </c>
      <c r="O95" s="188">
        <f t="shared" si="116"/>
        <v>92</v>
      </c>
      <c r="P95" s="188">
        <f t="shared" si="117"/>
        <v>15</v>
      </c>
      <c r="Q95" s="189">
        <f t="shared" si="118"/>
        <v>107</v>
      </c>
      <c r="R95" s="174">
        <v>2</v>
      </c>
      <c r="S95" s="189" t="str">
        <f t="shared" si="119"/>
        <v>0</v>
      </c>
      <c r="T95" s="189" t="str">
        <f t="shared" si="120"/>
        <v>0</v>
      </c>
      <c r="U95" s="189">
        <f t="shared" si="121"/>
        <v>0</v>
      </c>
      <c r="V95" s="189">
        <f t="shared" si="122"/>
        <v>92</v>
      </c>
      <c r="W95" s="189">
        <f t="shared" si="123"/>
        <v>15</v>
      </c>
      <c r="X95" s="189">
        <f t="shared" si="124"/>
        <v>107</v>
      </c>
    </row>
    <row r="96" spans="1:24" ht="16.5" customHeight="1">
      <c r="A96" s="186"/>
      <c r="B96" s="187" t="s">
        <v>23</v>
      </c>
      <c r="C96" s="188">
        <v>72</v>
      </c>
      <c r="D96" s="188">
        <v>94</v>
      </c>
      <c r="E96" s="188">
        <f t="shared" ref="E96:E114" si="126">C96+D96</f>
        <v>166</v>
      </c>
      <c r="F96" s="188">
        <v>0</v>
      </c>
      <c r="G96" s="188">
        <v>0</v>
      </c>
      <c r="H96" s="188">
        <f t="shared" ref="H96:H114" si="127">F96+G96</f>
        <v>0</v>
      </c>
      <c r="I96" s="188">
        <v>0</v>
      </c>
      <c r="J96" s="188">
        <v>0</v>
      </c>
      <c r="K96" s="188">
        <f t="shared" ref="K96:K114" si="128">I96+J96</f>
        <v>0</v>
      </c>
      <c r="L96" s="188">
        <v>0</v>
      </c>
      <c r="M96" s="188">
        <v>0</v>
      </c>
      <c r="N96" s="188">
        <f t="shared" si="125"/>
        <v>0</v>
      </c>
      <c r="O96" s="188">
        <f t="shared" si="116"/>
        <v>72</v>
      </c>
      <c r="P96" s="188">
        <f t="shared" si="117"/>
        <v>94</v>
      </c>
      <c r="Q96" s="189">
        <f t="shared" si="118"/>
        <v>166</v>
      </c>
      <c r="R96" s="174">
        <v>2</v>
      </c>
      <c r="S96" s="189" t="str">
        <f t="shared" si="119"/>
        <v>0</v>
      </c>
      <c r="T96" s="189" t="str">
        <f t="shared" si="120"/>
        <v>0</v>
      </c>
      <c r="U96" s="189">
        <f t="shared" si="121"/>
        <v>0</v>
      </c>
      <c r="V96" s="189">
        <f t="shared" si="122"/>
        <v>72</v>
      </c>
      <c r="W96" s="189">
        <f t="shared" si="123"/>
        <v>94</v>
      </c>
      <c r="X96" s="189">
        <f t="shared" si="124"/>
        <v>166</v>
      </c>
    </row>
    <row r="97" spans="1:24" ht="16.5" customHeight="1">
      <c r="A97" s="186"/>
      <c r="B97" s="187" t="s">
        <v>189</v>
      </c>
      <c r="C97" s="188">
        <v>46</v>
      </c>
      <c r="D97" s="188">
        <v>19</v>
      </c>
      <c r="E97" s="188">
        <f t="shared" si="126"/>
        <v>65</v>
      </c>
      <c r="F97" s="188">
        <v>0</v>
      </c>
      <c r="G97" s="188">
        <v>0</v>
      </c>
      <c r="H97" s="188">
        <f t="shared" si="127"/>
        <v>0</v>
      </c>
      <c r="I97" s="188">
        <v>0</v>
      </c>
      <c r="J97" s="188">
        <v>0</v>
      </c>
      <c r="K97" s="188">
        <f t="shared" si="128"/>
        <v>0</v>
      </c>
      <c r="L97" s="188">
        <v>0</v>
      </c>
      <c r="M97" s="188">
        <v>0</v>
      </c>
      <c r="N97" s="188">
        <f t="shared" si="125"/>
        <v>0</v>
      </c>
      <c r="O97" s="188">
        <f t="shared" si="116"/>
        <v>46</v>
      </c>
      <c r="P97" s="188">
        <f t="shared" si="117"/>
        <v>19</v>
      </c>
      <c r="Q97" s="189">
        <f t="shared" si="118"/>
        <v>65</v>
      </c>
      <c r="R97" s="174">
        <v>2</v>
      </c>
      <c r="S97" s="189" t="str">
        <f t="shared" si="119"/>
        <v>0</v>
      </c>
      <c r="T97" s="189" t="str">
        <f t="shared" si="120"/>
        <v>0</v>
      </c>
      <c r="U97" s="189">
        <f t="shared" si="121"/>
        <v>0</v>
      </c>
      <c r="V97" s="189">
        <f t="shared" si="122"/>
        <v>46</v>
      </c>
      <c r="W97" s="189">
        <f t="shared" si="123"/>
        <v>19</v>
      </c>
      <c r="X97" s="189">
        <f t="shared" si="124"/>
        <v>65</v>
      </c>
    </row>
    <row r="98" spans="1:24" ht="16.5" customHeight="1">
      <c r="A98" s="186"/>
      <c r="B98" s="187" t="s">
        <v>190</v>
      </c>
      <c r="C98" s="188">
        <v>40</v>
      </c>
      <c r="D98" s="188">
        <v>41</v>
      </c>
      <c r="E98" s="188">
        <f t="shared" si="126"/>
        <v>81</v>
      </c>
      <c r="F98" s="188">
        <v>0</v>
      </c>
      <c r="G98" s="188">
        <v>0</v>
      </c>
      <c r="H98" s="188">
        <f t="shared" si="127"/>
        <v>0</v>
      </c>
      <c r="I98" s="188">
        <v>0</v>
      </c>
      <c r="J98" s="188">
        <v>0</v>
      </c>
      <c r="K98" s="188">
        <f t="shared" si="128"/>
        <v>0</v>
      </c>
      <c r="L98" s="188">
        <v>0</v>
      </c>
      <c r="M98" s="188">
        <v>0</v>
      </c>
      <c r="N98" s="188">
        <f t="shared" si="125"/>
        <v>0</v>
      </c>
      <c r="O98" s="188">
        <f t="shared" si="116"/>
        <v>40</v>
      </c>
      <c r="P98" s="188">
        <f t="shared" si="117"/>
        <v>41</v>
      </c>
      <c r="Q98" s="189">
        <f t="shared" si="118"/>
        <v>81</v>
      </c>
      <c r="R98" s="174">
        <v>2</v>
      </c>
      <c r="S98" s="189" t="str">
        <f t="shared" si="119"/>
        <v>0</v>
      </c>
      <c r="T98" s="189" t="str">
        <f t="shared" si="120"/>
        <v>0</v>
      </c>
      <c r="U98" s="189">
        <f t="shared" si="121"/>
        <v>0</v>
      </c>
      <c r="V98" s="189">
        <f t="shared" si="122"/>
        <v>40</v>
      </c>
      <c r="W98" s="189">
        <f t="shared" si="123"/>
        <v>41</v>
      </c>
      <c r="X98" s="189">
        <f t="shared" si="124"/>
        <v>81</v>
      </c>
    </row>
    <row r="99" spans="1:24" ht="16.5" customHeight="1">
      <c r="A99" s="186"/>
      <c r="B99" s="187" t="s">
        <v>13</v>
      </c>
      <c r="C99" s="188">
        <v>107</v>
      </c>
      <c r="D99" s="188">
        <v>0</v>
      </c>
      <c r="E99" s="188">
        <f t="shared" si="126"/>
        <v>107</v>
      </c>
      <c r="F99" s="188">
        <v>0</v>
      </c>
      <c r="G99" s="188">
        <v>0</v>
      </c>
      <c r="H99" s="188">
        <f t="shared" si="127"/>
        <v>0</v>
      </c>
      <c r="I99" s="188">
        <v>0</v>
      </c>
      <c r="J99" s="188">
        <v>0</v>
      </c>
      <c r="K99" s="188">
        <f t="shared" si="128"/>
        <v>0</v>
      </c>
      <c r="L99" s="188">
        <v>0</v>
      </c>
      <c r="M99" s="188">
        <v>0</v>
      </c>
      <c r="N99" s="188">
        <f t="shared" si="125"/>
        <v>0</v>
      </c>
      <c r="O99" s="188">
        <f t="shared" si="116"/>
        <v>107</v>
      </c>
      <c r="P99" s="188">
        <f t="shared" si="117"/>
        <v>0</v>
      </c>
      <c r="Q99" s="189">
        <f t="shared" si="118"/>
        <v>107</v>
      </c>
      <c r="R99" s="174">
        <v>2</v>
      </c>
      <c r="S99" s="189" t="str">
        <f t="shared" si="119"/>
        <v>0</v>
      </c>
      <c r="T99" s="189" t="str">
        <f t="shared" si="120"/>
        <v>0</v>
      </c>
      <c r="U99" s="189">
        <f t="shared" si="121"/>
        <v>0</v>
      </c>
      <c r="V99" s="189">
        <f t="shared" si="122"/>
        <v>107</v>
      </c>
      <c r="W99" s="189">
        <f t="shared" si="123"/>
        <v>0</v>
      </c>
      <c r="X99" s="189">
        <f t="shared" si="124"/>
        <v>107</v>
      </c>
    </row>
    <row r="100" spans="1:24" ht="16.5" customHeight="1">
      <c r="A100" s="186"/>
      <c r="B100" s="187" t="s">
        <v>191</v>
      </c>
      <c r="C100" s="188">
        <v>1</v>
      </c>
      <c r="D100" s="188">
        <v>0</v>
      </c>
      <c r="E100" s="188">
        <f t="shared" si="126"/>
        <v>1</v>
      </c>
      <c r="F100" s="188">
        <v>0</v>
      </c>
      <c r="G100" s="188">
        <v>0</v>
      </c>
      <c r="H100" s="188">
        <f t="shared" si="127"/>
        <v>0</v>
      </c>
      <c r="I100" s="188">
        <v>0</v>
      </c>
      <c r="J100" s="188">
        <v>0</v>
      </c>
      <c r="K100" s="188">
        <f t="shared" si="128"/>
        <v>0</v>
      </c>
      <c r="L100" s="188">
        <v>0</v>
      </c>
      <c r="M100" s="188">
        <v>0</v>
      </c>
      <c r="N100" s="188">
        <f t="shared" si="125"/>
        <v>0</v>
      </c>
      <c r="O100" s="188">
        <f t="shared" si="116"/>
        <v>1</v>
      </c>
      <c r="P100" s="188">
        <f t="shared" si="117"/>
        <v>0</v>
      </c>
      <c r="Q100" s="189">
        <f t="shared" si="118"/>
        <v>1</v>
      </c>
      <c r="R100" s="174">
        <v>2</v>
      </c>
      <c r="S100" s="189" t="str">
        <f t="shared" si="119"/>
        <v>0</v>
      </c>
      <c r="T100" s="189" t="str">
        <f t="shared" si="120"/>
        <v>0</v>
      </c>
      <c r="U100" s="189">
        <f t="shared" si="121"/>
        <v>0</v>
      </c>
      <c r="V100" s="189">
        <f t="shared" si="122"/>
        <v>1</v>
      </c>
      <c r="W100" s="189">
        <f t="shared" si="123"/>
        <v>0</v>
      </c>
      <c r="X100" s="189">
        <f t="shared" si="124"/>
        <v>1</v>
      </c>
    </row>
    <row r="101" spans="1:24" ht="16.5" customHeight="1">
      <c r="A101" s="186"/>
      <c r="B101" s="187" t="s">
        <v>192</v>
      </c>
      <c r="C101" s="188">
        <v>36</v>
      </c>
      <c r="D101" s="188">
        <v>35</v>
      </c>
      <c r="E101" s="188">
        <f t="shared" si="126"/>
        <v>71</v>
      </c>
      <c r="F101" s="188">
        <v>0</v>
      </c>
      <c r="G101" s="188">
        <v>0</v>
      </c>
      <c r="H101" s="188">
        <f t="shared" si="127"/>
        <v>0</v>
      </c>
      <c r="I101" s="188">
        <v>0</v>
      </c>
      <c r="J101" s="188">
        <v>0</v>
      </c>
      <c r="K101" s="188">
        <f t="shared" si="128"/>
        <v>0</v>
      </c>
      <c r="L101" s="188">
        <v>0</v>
      </c>
      <c r="M101" s="188">
        <v>0</v>
      </c>
      <c r="N101" s="188">
        <f t="shared" si="125"/>
        <v>0</v>
      </c>
      <c r="O101" s="188">
        <f t="shared" si="116"/>
        <v>36</v>
      </c>
      <c r="P101" s="188">
        <f t="shared" si="117"/>
        <v>35</v>
      </c>
      <c r="Q101" s="189">
        <f t="shared" si="118"/>
        <v>71</v>
      </c>
      <c r="R101" s="174">
        <v>2</v>
      </c>
      <c r="S101" s="189" t="str">
        <f t="shared" si="119"/>
        <v>0</v>
      </c>
      <c r="T101" s="189" t="str">
        <f t="shared" si="120"/>
        <v>0</v>
      </c>
      <c r="U101" s="189">
        <f t="shared" si="121"/>
        <v>0</v>
      </c>
      <c r="V101" s="189">
        <f t="shared" si="122"/>
        <v>36</v>
      </c>
      <c r="W101" s="189">
        <f t="shared" si="123"/>
        <v>35</v>
      </c>
      <c r="X101" s="189">
        <f t="shared" si="124"/>
        <v>71</v>
      </c>
    </row>
    <row r="102" spans="1:24" ht="16.5" customHeight="1">
      <c r="A102" s="186"/>
      <c r="B102" s="187" t="s">
        <v>24</v>
      </c>
      <c r="C102" s="188">
        <v>82</v>
      </c>
      <c r="D102" s="188">
        <v>33</v>
      </c>
      <c r="E102" s="188">
        <f t="shared" si="126"/>
        <v>115</v>
      </c>
      <c r="F102" s="188">
        <v>0</v>
      </c>
      <c r="G102" s="188">
        <v>0</v>
      </c>
      <c r="H102" s="188">
        <f t="shared" si="127"/>
        <v>0</v>
      </c>
      <c r="I102" s="188">
        <v>0</v>
      </c>
      <c r="J102" s="188">
        <v>0</v>
      </c>
      <c r="K102" s="188">
        <f t="shared" si="128"/>
        <v>0</v>
      </c>
      <c r="L102" s="188">
        <v>0</v>
      </c>
      <c r="M102" s="188">
        <v>0</v>
      </c>
      <c r="N102" s="188">
        <f t="shared" si="125"/>
        <v>0</v>
      </c>
      <c r="O102" s="188">
        <f t="shared" si="116"/>
        <v>82</v>
      </c>
      <c r="P102" s="188">
        <f t="shared" si="117"/>
        <v>33</v>
      </c>
      <c r="Q102" s="189">
        <f t="shared" si="118"/>
        <v>115</v>
      </c>
      <c r="R102" s="174">
        <v>2</v>
      </c>
      <c r="S102" s="189" t="str">
        <f t="shared" si="119"/>
        <v>0</v>
      </c>
      <c r="T102" s="189" t="str">
        <f t="shared" si="120"/>
        <v>0</v>
      </c>
      <c r="U102" s="189">
        <f t="shared" si="121"/>
        <v>0</v>
      </c>
      <c r="V102" s="189">
        <f t="shared" si="122"/>
        <v>82</v>
      </c>
      <c r="W102" s="189">
        <f t="shared" si="123"/>
        <v>33</v>
      </c>
      <c r="X102" s="189">
        <f t="shared" si="124"/>
        <v>115</v>
      </c>
    </row>
    <row r="103" spans="1:24" ht="16.5" customHeight="1">
      <c r="A103" s="186"/>
      <c r="B103" s="187" t="s">
        <v>25</v>
      </c>
      <c r="C103" s="188">
        <v>32</v>
      </c>
      <c r="D103" s="188">
        <v>22</v>
      </c>
      <c r="E103" s="188">
        <f t="shared" si="126"/>
        <v>54</v>
      </c>
      <c r="F103" s="188">
        <v>0</v>
      </c>
      <c r="G103" s="188">
        <v>0</v>
      </c>
      <c r="H103" s="188">
        <f t="shared" si="127"/>
        <v>0</v>
      </c>
      <c r="I103" s="188">
        <v>0</v>
      </c>
      <c r="J103" s="188">
        <v>0</v>
      </c>
      <c r="K103" s="188">
        <f t="shared" si="128"/>
        <v>0</v>
      </c>
      <c r="L103" s="188">
        <v>0</v>
      </c>
      <c r="M103" s="188">
        <v>0</v>
      </c>
      <c r="N103" s="188">
        <f t="shared" si="125"/>
        <v>0</v>
      </c>
      <c r="O103" s="188">
        <f t="shared" si="116"/>
        <v>32</v>
      </c>
      <c r="P103" s="188">
        <f t="shared" si="117"/>
        <v>22</v>
      </c>
      <c r="Q103" s="189">
        <f t="shared" si="118"/>
        <v>54</v>
      </c>
      <c r="R103" s="174">
        <v>2</v>
      </c>
      <c r="S103" s="189" t="str">
        <f t="shared" si="119"/>
        <v>0</v>
      </c>
      <c r="T103" s="189" t="str">
        <f t="shared" si="120"/>
        <v>0</v>
      </c>
      <c r="U103" s="189">
        <f t="shared" si="121"/>
        <v>0</v>
      </c>
      <c r="V103" s="189">
        <f t="shared" si="122"/>
        <v>32</v>
      </c>
      <c r="W103" s="189">
        <f t="shared" si="123"/>
        <v>22</v>
      </c>
      <c r="X103" s="189">
        <f t="shared" si="124"/>
        <v>54</v>
      </c>
    </row>
    <row r="104" spans="1:24" ht="16.5" customHeight="1">
      <c r="A104" s="186"/>
      <c r="B104" s="187" t="s">
        <v>108</v>
      </c>
      <c r="C104" s="188">
        <v>79</v>
      </c>
      <c r="D104" s="188">
        <v>14</v>
      </c>
      <c r="E104" s="188">
        <f t="shared" si="126"/>
        <v>93</v>
      </c>
      <c r="F104" s="188">
        <v>0</v>
      </c>
      <c r="G104" s="188">
        <v>0</v>
      </c>
      <c r="H104" s="188">
        <f t="shared" si="127"/>
        <v>0</v>
      </c>
      <c r="I104" s="188">
        <v>0</v>
      </c>
      <c r="J104" s="188">
        <v>0</v>
      </c>
      <c r="K104" s="188">
        <f t="shared" si="128"/>
        <v>0</v>
      </c>
      <c r="L104" s="188">
        <v>0</v>
      </c>
      <c r="M104" s="188">
        <v>0</v>
      </c>
      <c r="N104" s="188">
        <f t="shared" si="125"/>
        <v>0</v>
      </c>
      <c r="O104" s="188">
        <f t="shared" si="116"/>
        <v>79</v>
      </c>
      <c r="P104" s="188">
        <f t="shared" si="117"/>
        <v>14</v>
      </c>
      <c r="Q104" s="189">
        <f t="shared" si="118"/>
        <v>93</v>
      </c>
      <c r="R104" s="174">
        <v>2</v>
      </c>
      <c r="S104" s="189" t="str">
        <f t="shared" si="119"/>
        <v>0</v>
      </c>
      <c r="T104" s="189" t="str">
        <f t="shared" si="120"/>
        <v>0</v>
      </c>
      <c r="U104" s="189">
        <f t="shared" si="121"/>
        <v>0</v>
      </c>
      <c r="V104" s="189">
        <f t="shared" si="122"/>
        <v>79</v>
      </c>
      <c r="W104" s="189">
        <f t="shared" si="123"/>
        <v>14</v>
      </c>
      <c r="X104" s="189">
        <f t="shared" si="124"/>
        <v>93</v>
      </c>
    </row>
    <row r="105" spans="1:24" ht="16.5" customHeight="1">
      <c r="A105" s="186"/>
      <c r="B105" s="187" t="s">
        <v>193</v>
      </c>
      <c r="C105" s="188">
        <v>12</v>
      </c>
      <c r="D105" s="188">
        <v>0</v>
      </c>
      <c r="E105" s="188">
        <f t="shared" si="126"/>
        <v>12</v>
      </c>
      <c r="F105" s="188">
        <v>0</v>
      </c>
      <c r="G105" s="188">
        <v>0</v>
      </c>
      <c r="H105" s="188">
        <f t="shared" si="127"/>
        <v>0</v>
      </c>
      <c r="I105" s="188">
        <v>0</v>
      </c>
      <c r="J105" s="188">
        <v>0</v>
      </c>
      <c r="K105" s="188">
        <f t="shared" si="128"/>
        <v>0</v>
      </c>
      <c r="L105" s="188">
        <v>0</v>
      </c>
      <c r="M105" s="188">
        <v>0</v>
      </c>
      <c r="N105" s="188">
        <f t="shared" si="125"/>
        <v>0</v>
      </c>
      <c r="O105" s="188">
        <f t="shared" si="116"/>
        <v>12</v>
      </c>
      <c r="P105" s="188">
        <f t="shared" si="117"/>
        <v>0</v>
      </c>
      <c r="Q105" s="189">
        <f t="shared" si="118"/>
        <v>12</v>
      </c>
      <c r="R105" s="174">
        <v>2</v>
      </c>
      <c r="S105" s="189" t="str">
        <f t="shared" si="119"/>
        <v>0</v>
      </c>
      <c r="T105" s="189" t="str">
        <f t="shared" si="120"/>
        <v>0</v>
      </c>
      <c r="U105" s="189">
        <f t="shared" si="121"/>
        <v>0</v>
      </c>
      <c r="V105" s="189">
        <f t="shared" si="122"/>
        <v>12</v>
      </c>
      <c r="W105" s="189">
        <f t="shared" si="123"/>
        <v>0</v>
      </c>
      <c r="X105" s="189">
        <f t="shared" si="124"/>
        <v>12</v>
      </c>
    </row>
    <row r="106" spans="1:24" ht="16.5" customHeight="1">
      <c r="A106" s="186"/>
      <c r="B106" s="187" t="s">
        <v>12</v>
      </c>
      <c r="C106" s="188">
        <v>88</v>
      </c>
      <c r="D106" s="188">
        <v>18</v>
      </c>
      <c r="E106" s="188">
        <f t="shared" si="126"/>
        <v>106</v>
      </c>
      <c r="F106" s="188">
        <v>0</v>
      </c>
      <c r="G106" s="188">
        <v>0</v>
      </c>
      <c r="H106" s="188">
        <f t="shared" si="127"/>
        <v>0</v>
      </c>
      <c r="I106" s="188">
        <v>0</v>
      </c>
      <c r="J106" s="188">
        <v>0</v>
      </c>
      <c r="K106" s="188">
        <f t="shared" si="128"/>
        <v>0</v>
      </c>
      <c r="L106" s="188">
        <v>0</v>
      </c>
      <c r="M106" s="188">
        <v>0</v>
      </c>
      <c r="N106" s="188">
        <f t="shared" si="125"/>
        <v>0</v>
      </c>
      <c r="O106" s="188">
        <f t="shared" si="116"/>
        <v>88</v>
      </c>
      <c r="P106" s="188">
        <f t="shared" si="117"/>
        <v>18</v>
      </c>
      <c r="Q106" s="189">
        <f t="shared" si="118"/>
        <v>106</v>
      </c>
      <c r="R106" s="174">
        <v>2</v>
      </c>
      <c r="S106" s="189" t="str">
        <f t="shared" si="119"/>
        <v>0</v>
      </c>
      <c r="T106" s="189" t="str">
        <f t="shared" si="120"/>
        <v>0</v>
      </c>
      <c r="U106" s="189">
        <f t="shared" si="121"/>
        <v>0</v>
      </c>
      <c r="V106" s="189">
        <f t="shared" si="122"/>
        <v>88</v>
      </c>
      <c r="W106" s="189">
        <f t="shared" si="123"/>
        <v>18</v>
      </c>
      <c r="X106" s="189">
        <f t="shared" si="124"/>
        <v>106</v>
      </c>
    </row>
    <row r="107" spans="1:24" ht="16.5" customHeight="1">
      <c r="A107" s="186"/>
      <c r="B107" s="187" t="s">
        <v>194</v>
      </c>
      <c r="C107" s="188">
        <v>98</v>
      </c>
      <c r="D107" s="188">
        <v>15</v>
      </c>
      <c r="E107" s="188">
        <f t="shared" si="126"/>
        <v>113</v>
      </c>
      <c r="F107" s="188">
        <v>0</v>
      </c>
      <c r="G107" s="188">
        <v>0</v>
      </c>
      <c r="H107" s="188">
        <f t="shared" si="127"/>
        <v>0</v>
      </c>
      <c r="I107" s="188">
        <v>0</v>
      </c>
      <c r="J107" s="188">
        <v>0</v>
      </c>
      <c r="K107" s="188">
        <f t="shared" si="128"/>
        <v>0</v>
      </c>
      <c r="L107" s="188">
        <v>0</v>
      </c>
      <c r="M107" s="188">
        <v>0</v>
      </c>
      <c r="N107" s="188">
        <f t="shared" si="125"/>
        <v>0</v>
      </c>
      <c r="O107" s="188">
        <f t="shared" si="116"/>
        <v>98</v>
      </c>
      <c r="P107" s="188">
        <f t="shared" si="117"/>
        <v>15</v>
      </c>
      <c r="Q107" s="189">
        <f t="shared" si="118"/>
        <v>113</v>
      </c>
      <c r="R107" s="174">
        <v>2</v>
      </c>
      <c r="S107" s="189" t="str">
        <f t="shared" si="119"/>
        <v>0</v>
      </c>
      <c r="T107" s="189" t="str">
        <f t="shared" si="120"/>
        <v>0</v>
      </c>
      <c r="U107" s="189">
        <f t="shared" si="121"/>
        <v>0</v>
      </c>
      <c r="V107" s="189">
        <f t="shared" si="122"/>
        <v>98</v>
      </c>
      <c r="W107" s="189">
        <f t="shared" si="123"/>
        <v>15</v>
      </c>
      <c r="X107" s="189">
        <f t="shared" si="124"/>
        <v>113</v>
      </c>
    </row>
    <row r="108" spans="1:24" ht="16.5" customHeight="1">
      <c r="A108" s="186"/>
      <c r="B108" s="187" t="s">
        <v>22</v>
      </c>
      <c r="C108" s="188">
        <v>74</v>
      </c>
      <c r="D108" s="188">
        <v>27</v>
      </c>
      <c r="E108" s="188">
        <f t="shared" si="126"/>
        <v>101</v>
      </c>
      <c r="F108" s="188">
        <v>0</v>
      </c>
      <c r="G108" s="188">
        <v>0</v>
      </c>
      <c r="H108" s="188">
        <f t="shared" si="127"/>
        <v>0</v>
      </c>
      <c r="I108" s="188">
        <v>0</v>
      </c>
      <c r="J108" s="188">
        <v>0</v>
      </c>
      <c r="K108" s="188">
        <f t="shared" si="128"/>
        <v>0</v>
      </c>
      <c r="L108" s="188">
        <v>0</v>
      </c>
      <c r="M108" s="188">
        <v>0</v>
      </c>
      <c r="N108" s="188">
        <f t="shared" si="125"/>
        <v>0</v>
      </c>
      <c r="O108" s="188">
        <f t="shared" si="116"/>
        <v>74</v>
      </c>
      <c r="P108" s="188">
        <f t="shared" si="117"/>
        <v>27</v>
      </c>
      <c r="Q108" s="189">
        <f t="shared" si="118"/>
        <v>101</v>
      </c>
      <c r="R108" s="174">
        <v>2</v>
      </c>
      <c r="S108" s="189" t="str">
        <f t="shared" si="119"/>
        <v>0</v>
      </c>
      <c r="T108" s="189" t="str">
        <f t="shared" si="120"/>
        <v>0</v>
      </c>
      <c r="U108" s="189">
        <f t="shared" si="121"/>
        <v>0</v>
      </c>
      <c r="V108" s="189">
        <f t="shared" si="122"/>
        <v>74</v>
      </c>
      <c r="W108" s="189">
        <f t="shared" si="123"/>
        <v>27</v>
      </c>
      <c r="X108" s="189">
        <f t="shared" si="124"/>
        <v>101</v>
      </c>
    </row>
    <row r="109" spans="1:24" ht="16.5" customHeight="1">
      <c r="A109" s="186"/>
      <c r="B109" s="187" t="s">
        <v>195</v>
      </c>
      <c r="C109" s="188">
        <v>46</v>
      </c>
      <c r="D109" s="188">
        <v>49</v>
      </c>
      <c r="E109" s="188">
        <f t="shared" si="126"/>
        <v>95</v>
      </c>
      <c r="F109" s="188">
        <v>0</v>
      </c>
      <c r="G109" s="188">
        <v>0</v>
      </c>
      <c r="H109" s="188">
        <f t="shared" si="127"/>
        <v>0</v>
      </c>
      <c r="I109" s="188">
        <v>0</v>
      </c>
      <c r="J109" s="188">
        <v>0</v>
      </c>
      <c r="K109" s="188">
        <f t="shared" si="128"/>
        <v>0</v>
      </c>
      <c r="L109" s="188">
        <v>0</v>
      </c>
      <c r="M109" s="188">
        <v>0</v>
      </c>
      <c r="N109" s="188">
        <f t="shared" si="125"/>
        <v>0</v>
      </c>
      <c r="O109" s="188">
        <f t="shared" si="116"/>
        <v>46</v>
      </c>
      <c r="P109" s="188">
        <f t="shared" si="117"/>
        <v>49</v>
      </c>
      <c r="Q109" s="189">
        <f t="shared" si="118"/>
        <v>95</v>
      </c>
      <c r="R109" s="174">
        <v>2</v>
      </c>
      <c r="S109" s="189" t="str">
        <f t="shared" si="119"/>
        <v>0</v>
      </c>
      <c r="T109" s="189" t="str">
        <f t="shared" si="120"/>
        <v>0</v>
      </c>
      <c r="U109" s="189">
        <f t="shared" si="121"/>
        <v>0</v>
      </c>
      <c r="V109" s="189">
        <f t="shared" si="122"/>
        <v>46</v>
      </c>
      <c r="W109" s="189">
        <f t="shared" si="123"/>
        <v>49</v>
      </c>
      <c r="X109" s="189">
        <f t="shared" si="124"/>
        <v>95</v>
      </c>
    </row>
    <row r="110" spans="1:24" ht="16.5" customHeight="1">
      <c r="A110" s="186"/>
      <c r="B110" s="187" t="s">
        <v>196</v>
      </c>
      <c r="C110" s="188">
        <v>37</v>
      </c>
      <c r="D110" s="188">
        <v>63</v>
      </c>
      <c r="E110" s="188">
        <f t="shared" si="126"/>
        <v>100</v>
      </c>
      <c r="F110" s="188">
        <v>0</v>
      </c>
      <c r="G110" s="188">
        <v>0</v>
      </c>
      <c r="H110" s="188">
        <f t="shared" si="127"/>
        <v>0</v>
      </c>
      <c r="I110" s="188">
        <v>0</v>
      </c>
      <c r="J110" s="188">
        <v>0</v>
      </c>
      <c r="K110" s="188">
        <f t="shared" si="128"/>
        <v>0</v>
      </c>
      <c r="L110" s="188">
        <v>0</v>
      </c>
      <c r="M110" s="188">
        <v>0</v>
      </c>
      <c r="N110" s="188">
        <f t="shared" si="125"/>
        <v>0</v>
      </c>
      <c r="O110" s="188">
        <f t="shared" si="116"/>
        <v>37</v>
      </c>
      <c r="P110" s="188">
        <f t="shared" si="117"/>
        <v>63</v>
      </c>
      <c r="Q110" s="189">
        <f t="shared" si="118"/>
        <v>100</v>
      </c>
      <c r="R110" s="174">
        <v>2</v>
      </c>
      <c r="S110" s="189" t="str">
        <f t="shared" si="119"/>
        <v>0</v>
      </c>
      <c r="T110" s="189" t="str">
        <f t="shared" si="120"/>
        <v>0</v>
      </c>
      <c r="U110" s="189">
        <f t="shared" si="121"/>
        <v>0</v>
      </c>
      <c r="V110" s="189">
        <f t="shared" si="122"/>
        <v>37</v>
      </c>
      <c r="W110" s="189">
        <f t="shared" si="123"/>
        <v>63</v>
      </c>
      <c r="X110" s="189">
        <f t="shared" si="124"/>
        <v>100</v>
      </c>
    </row>
    <row r="111" spans="1:24" ht="16.5" customHeight="1">
      <c r="A111" s="186"/>
      <c r="B111" s="187" t="s">
        <v>121</v>
      </c>
      <c r="C111" s="188">
        <v>92</v>
      </c>
      <c r="D111" s="188">
        <v>23</v>
      </c>
      <c r="E111" s="188">
        <f t="shared" si="126"/>
        <v>115</v>
      </c>
      <c r="F111" s="188">
        <v>0</v>
      </c>
      <c r="G111" s="188">
        <v>0</v>
      </c>
      <c r="H111" s="188">
        <f t="shared" si="127"/>
        <v>0</v>
      </c>
      <c r="I111" s="188">
        <v>0</v>
      </c>
      <c r="J111" s="188">
        <v>0</v>
      </c>
      <c r="K111" s="188">
        <f t="shared" si="128"/>
        <v>0</v>
      </c>
      <c r="L111" s="188">
        <v>0</v>
      </c>
      <c r="M111" s="188">
        <v>0</v>
      </c>
      <c r="N111" s="188">
        <f t="shared" si="125"/>
        <v>0</v>
      </c>
      <c r="O111" s="188">
        <f t="shared" si="116"/>
        <v>92</v>
      </c>
      <c r="P111" s="188">
        <f t="shared" si="117"/>
        <v>23</v>
      </c>
      <c r="Q111" s="189">
        <f t="shared" si="118"/>
        <v>115</v>
      </c>
      <c r="R111" s="174">
        <v>2</v>
      </c>
      <c r="S111" s="189" t="str">
        <f t="shared" si="119"/>
        <v>0</v>
      </c>
      <c r="T111" s="189" t="str">
        <f t="shared" si="120"/>
        <v>0</v>
      </c>
      <c r="U111" s="189">
        <f t="shared" si="121"/>
        <v>0</v>
      </c>
      <c r="V111" s="189">
        <f t="shared" si="122"/>
        <v>92</v>
      </c>
      <c r="W111" s="189">
        <f t="shared" si="123"/>
        <v>23</v>
      </c>
      <c r="X111" s="189">
        <f t="shared" si="124"/>
        <v>115</v>
      </c>
    </row>
    <row r="112" spans="1:24" ht="16.5" customHeight="1">
      <c r="A112" s="186"/>
      <c r="B112" s="187" t="s">
        <v>197</v>
      </c>
      <c r="C112" s="188">
        <v>95</v>
      </c>
      <c r="D112" s="188">
        <v>11</v>
      </c>
      <c r="E112" s="188">
        <f t="shared" si="126"/>
        <v>106</v>
      </c>
      <c r="F112" s="188">
        <v>0</v>
      </c>
      <c r="G112" s="188">
        <v>0</v>
      </c>
      <c r="H112" s="188">
        <f t="shared" si="127"/>
        <v>0</v>
      </c>
      <c r="I112" s="188">
        <v>0</v>
      </c>
      <c r="J112" s="188">
        <v>0</v>
      </c>
      <c r="K112" s="188">
        <f t="shared" si="128"/>
        <v>0</v>
      </c>
      <c r="L112" s="188">
        <v>0</v>
      </c>
      <c r="M112" s="188">
        <v>0</v>
      </c>
      <c r="N112" s="188">
        <f t="shared" si="125"/>
        <v>0</v>
      </c>
      <c r="O112" s="188">
        <f t="shared" si="116"/>
        <v>95</v>
      </c>
      <c r="P112" s="188">
        <f t="shared" si="117"/>
        <v>11</v>
      </c>
      <c r="Q112" s="189">
        <f t="shared" si="118"/>
        <v>106</v>
      </c>
      <c r="R112" s="174">
        <v>2</v>
      </c>
      <c r="S112" s="189" t="str">
        <f t="shared" si="119"/>
        <v>0</v>
      </c>
      <c r="T112" s="189" t="str">
        <f t="shared" si="120"/>
        <v>0</v>
      </c>
      <c r="U112" s="189">
        <f t="shared" si="121"/>
        <v>0</v>
      </c>
      <c r="V112" s="189">
        <f t="shared" si="122"/>
        <v>95</v>
      </c>
      <c r="W112" s="189">
        <f t="shared" si="123"/>
        <v>11</v>
      </c>
      <c r="X112" s="189">
        <f t="shared" si="124"/>
        <v>106</v>
      </c>
    </row>
    <row r="113" spans="1:24" ht="16.5" customHeight="1">
      <c r="A113" s="186"/>
      <c r="B113" s="187" t="s">
        <v>198</v>
      </c>
      <c r="C113" s="188">
        <v>77</v>
      </c>
      <c r="D113" s="188">
        <v>21</v>
      </c>
      <c r="E113" s="188">
        <f t="shared" si="126"/>
        <v>98</v>
      </c>
      <c r="F113" s="188">
        <v>0</v>
      </c>
      <c r="G113" s="188">
        <v>0</v>
      </c>
      <c r="H113" s="188">
        <f t="shared" si="127"/>
        <v>0</v>
      </c>
      <c r="I113" s="188">
        <v>0</v>
      </c>
      <c r="J113" s="188">
        <v>0</v>
      </c>
      <c r="K113" s="188">
        <f t="shared" si="128"/>
        <v>0</v>
      </c>
      <c r="L113" s="188">
        <v>0</v>
      </c>
      <c r="M113" s="188">
        <v>0</v>
      </c>
      <c r="N113" s="188">
        <f t="shared" si="125"/>
        <v>0</v>
      </c>
      <c r="O113" s="188">
        <f t="shared" si="116"/>
        <v>77</v>
      </c>
      <c r="P113" s="188">
        <f t="shared" si="117"/>
        <v>21</v>
      </c>
      <c r="Q113" s="189">
        <f t="shared" si="118"/>
        <v>98</v>
      </c>
      <c r="R113" s="174">
        <v>2</v>
      </c>
      <c r="S113" s="189" t="str">
        <f t="shared" si="119"/>
        <v>0</v>
      </c>
      <c r="T113" s="189" t="str">
        <f t="shared" si="120"/>
        <v>0</v>
      </c>
      <c r="U113" s="189">
        <f t="shared" si="121"/>
        <v>0</v>
      </c>
      <c r="V113" s="189">
        <f t="shared" si="122"/>
        <v>77</v>
      </c>
      <c r="W113" s="189">
        <f t="shared" si="123"/>
        <v>21</v>
      </c>
      <c r="X113" s="189">
        <f t="shared" si="124"/>
        <v>98</v>
      </c>
    </row>
    <row r="114" spans="1:24" ht="16.5" customHeight="1">
      <c r="A114" s="186"/>
      <c r="B114" s="187" t="s">
        <v>199</v>
      </c>
      <c r="C114" s="188">
        <f>95-1</f>
        <v>94</v>
      </c>
      <c r="D114" s="188">
        <v>20</v>
      </c>
      <c r="E114" s="188">
        <f t="shared" si="126"/>
        <v>114</v>
      </c>
      <c r="F114" s="188">
        <v>0</v>
      </c>
      <c r="G114" s="188">
        <v>0</v>
      </c>
      <c r="H114" s="188">
        <f t="shared" si="127"/>
        <v>0</v>
      </c>
      <c r="I114" s="188">
        <v>0</v>
      </c>
      <c r="J114" s="188">
        <v>0</v>
      </c>
      <c r="K114" s="188">
        <f t="shared" si="128"/>
        <v>0</v>
      </c>
      <c r="L114" s="188">
        <v>0</v>
      </c>
      <c r="M114" s="188">
        <v>0</v>
      </c>
      <c r="N114" s="188">
        <f t="shared" si="125"/>
        <v>0</v>
      </c>
      <c r="O114" s="188">
        <f t="shared" si="116"/>
        <v>94</v>
      </c>
      <c r="P114" s="188">
        <f t="shared" si="117"/>
        <v>20</v>
      </c>
      <c r="Q114" s="189">
        <f t="shared" si="118"/>
        <v>114</v>
      </c>
      <c r="R114" s="174">
        <v>2</v>
      </c>
      <c r="S114" s="189" t="str">
        <f t="shared" si="119"/>
        <v>0</v>
      </c>
      <c r="T114" s="189" t="str">
        <f t="shared" si="120"/>
        <v>0</v>
      </c>
      <c r="U114" s="189">
        <f t="shared" si="121"/>
        <v>0</v>
      </c>
      <c r="V114" s="189">
        <f t="shared" si="122"/>
        <v>94</v>
      </c>
      <c r="W114" s="189">
        <f t="shared" si="123"/>
        <v>20</v>
      </c>
      <c r="X114" s="189">
        <f t="shared" si="124"/>
        <v>114</v>
      </c>
    </row>
    <row r="115" spans="1:24" s="194" customFormat="1" ht="16.5" customHeight="1">
      <c r="A115" s="190"/>
      <c r="B115" s="191" t="s">
        <v>5</v>
      </c>
      <c r="C115" s="192">
        <f>SUM(C92:C114)</f>
        <v>2055</v>
      </c>
      <c r="D115" s="192">
        <f t="shared" ref="D115:X115" si="129">SUM(D92:D114)</f>
        <v>780</v>
      </c>
      <c r="E115" s="192">
        <f t="shared" si="129"/>
        <v>2835</v>
      </c>
      <c r="F115" s="192">
        <f t="shared" si="129"/>
        <v>0</v>
      </c>
      <c r="G115" s="192">
        <f t="shared" si="129"/>
        <v>0</v>
      </c>
      <c r="H115" s="192">
        <f t="shared" si="129"/>
        <v>0</v>
      </c>
      <c r="I115" s="192">
        <f t="shared" si="129"/>
        <v>0</v>
      </c>
      <c r="J115" s="192">
        <f t="shared" si="129"/>
        <v>0</v>
      </c>
      <c r="K115" s="192">
        <f t="shared" si="129"/>
        <v>0</v>
      </c>
      <c r="L115" s="192">
        <f t="shared" si="129"/>
        <v>0</v>
      </c>
      <c r="M115" s="192">
        <f t="shared" si="129"/>
        <v>0</v>
      </c>
      <c r="N115" s="192">
        <f t="shared" si="129"/>
        <v>0</v>
      </c>
      <c r="O115" s="192">
        <f t="shared" si="129"/>
        <v>2055</v>
      </c>
      <c r="P115" s="192">
        <f t="shared" si="129"/>
        <v>780</v>
      </c>
      <c r="Q115" s="173">
        <f t="shared" si="129"/>
        <v>2835</v>
      </c>
      <c r="R115" s="174">
        <f t="shared" si="129"/>
        <v>46</v>
      </c>
      <c r="S115" s="173">
        <f t="shared" si="129"/>
        <v>0</v>
      </c>
      <c r="T115" s="173">
        <f t="shared" si="129"/>
        <v>0</v>
      </c>
      <c r="U115" s="173">
        <f t="shared" si="129"/>
        <v>0</v>
      </c>
      <c r="V115" s="173">
        <f t="shared" si="129"/>
        <v>2055</v>
      </c>
      <c r="W115" s="173">
        <f t="shared" si="129"/>
        <v>780</v>
      </c>
      <c r="X115" s="173">
        <f t="shared" si="129"/>
        <v>2835</v>
      </c>
    </row>
    <row r="116" spans="1:24" ht="16.5" customHeight="1">
      <c r="A116" s="186"/>
      <c r="B116" s="197" t="s">
        <v>167</v>
      </c>
      <c r="C116" s="177"/>
      <c r="D116" s="177"/>
      <c r="E116" s="177"/>
      <c r="F116" s="216"/>
      <c r="G116" s="216"/>
      <c r="H116" s="177"/>
      <c r="I116" s="216"/>
      <c r="J116" s="216"/>
      <c r="K116" s="177"/>
      <c r="L116" s="216"/>
      <c r="M116" s="216"/>
      <c r="N116" s="177"/>
      <c r="O116" s="177"/>
      <c r="P116" s="177"/>
      <c r="Q116" s="195"/>
      <c r="R116" s="217"/>
      <c r="S116" s="195"/>
      <c r="T116" s="195"/>
      <c r="U116" s="195"/>
      <c r="V116" s="195"/>
      <c r="W116" s="195"/>
      <c r="X116" s="196"/>
    </row>
    <row r="117" spans="1:24" ht="16.5" customHeight="1">
      <c r="A117" s="175"/>
      <c r="B117" s="187" t="s">
        <v>15</v>
      </c>
      <c r="C117" s="188">
        <v>95</v>
      </c>
      <c r="D117" s="188">
        <v>16</v>
      </c>
      <c r="E117" s="188">
        <f t="shared" ref="E117:E128" si="130">C117+D117</f>
        <v>111</v>
      </c>
      <c r="F117" s="188">
        <v>0</v>
      </c>
      <c r="G117" s="188">
        <v>0</v>
      </c>
      <c r="H117" s="188">
        <f t="shared" ref="H117:H128" si="131">F117+G117</f>
        <v>0</v>
      </c>
      <c r="I117" s="188">
        <v>0</v>
      </c>
      <c r="J117" s="188">
        <v>0</v>
      </c>
      <c r="K117" s="188">
        <f t="shared" ref="K117:K128" si="132">I117+J117</f>
        <v>0</v>
      </c>
      <c r="L117" s="188">
        <v>0</v>
      </c>
      <c r="M117" s="188">
        <v>0</v>
      </c>
      <c r="N117" s="188">
        <f t="shared" ref="N117:N128" si="133">L117+M117</f>
        <v>0</v>
      </c>
      <c r="O117" s="188">
        <f t="shared" ref="O117" si="134">C117+F117+I117+L117</f>
        <v>95</v>
      </c>
      <c r="P117" s="188">
        <f t="shared" ref="P117" si="135">D117+G117+J117+M117</f>
        <v>16</v>
      </c>
      <c r="Q117" s="189">
        <f t="shared" ref="Q117" si="136">O117+P117</f>
        <v>111</v>
      </c>
      <c r="R117" s="174">
        <v>2</v>
      </c>
      <c r="S117" s="189" t="str">
        <f t="shared" ref="S117:S128" si="137">IF(R117=1,O117,"0")</f>
        <v>0</v>
      </c>
      <c r="T117" s="189" t="str">
        <f t="shared" ref="T117:T128" si="138">IF(R117=1,P117,"0")</f>
        <v>0</v>
      </c>
      <c r="U117" s="189">
        <f t="shared" ref="U117:U128" si="139">S117+T117</f>
        <v>0</v>
      </c>
      <c r="V117" s="189">
        <f t="shared" ref="V117:V124" si="140">IF(R117=2,O117,"0")</f>
        <v>95</v>
      </c>
      <c r="W117" s="189">
        <f t="shared" ref="W117:W124" si="141">IF(R117=2,P117,"0")</f>
        <v>16</v>
      </c>
      <c r="X117" s="189">
        <f t="shared" ref="X117:X124" si="142">V117+W117</f>
        <v>111</v>
      </c>
    </row>
    <row r="118" spans="1:24" ht="16.5" customHeight="1">
      <c r="A118" s="186"/>
      <c r="B118" s="187" t="s">
        <v>13</v>
      </c>
      <c r="C118" s="188">
        <f>148-1</f>
        <v>147</v>
      </c>
      <c r="D118" s="188">
        <v>0</v>
      </c>
      <c r="E118" s="188">
        <f t="shared" si="130"/>
        <v>147</v>
      </c>
      <c r="F118" s="188">
        <v>0</v>
      </c>
      <c r="G118" s="188">
        <v>0</v>
      </c>
      <c r="H118" s="188">
        <f t="shared" si="131"/>
        <v>0</v>
      </c>
      <c r="I118" s="188">
        <v>0</v>
      </c>
      <c r="J118" s="188">
        <v>0</v>
      </c>
      <c r="K118" s="188">
        <f t="shared" si="132"/>
        <v>0</v>
      </c>
      <c r="L118" s="188">
        <v>0</v>
      </c>
      <c r="M118" s="188">
        <v>0</v>
      </c>
      <c r="N118" s="188">
        <f t="shared" si="133"/>
        <v>0</v>
      </c>
      <c r="O118" s="188">
        <f t="shared" ref="O118:O128" si="143">C118+F118+I118+L118</f>
        <v>147</v>
      </c>
      <c r="P118" s="188">
        <f t="shared" ref="P118:P128" si="144">D118+G118+J118+M118</f>
        <v>0</v>
      </c>
      <c r="Q118" s="189">
        <f t="shared" ref="Q118:Q128" si="145">O118+P118</f>
        <v>147</v>
      </c>
      <c r="R118" s="174">
        <v>2</v>
      </c>
      <c r="S118" s="189" t="str">
        <f t="shared" si="137"/>
        <v>0</v>
      </c>
      <c r="T118" s="189" t="str">
        <f t="shared" si="138"/>
        <v>0</v>
      </c>
      <c r="U118" s="189">
        <f t="shared" si="139"/>
        <v>0</v>
      </c>
      <c r="V118" s="189">
        <f t="shared" si="140"/>
        <v>147</v>
      </c>
      <c r="W118" s="189">
        <f t="shared" si="141"/>
        <v>0</v>
      </c>
      <c r="X118" s="189">
        <f t="shared" si="142"/>
        <v>147</v>
      </c>
    </row>
    <row r="119" spans="1:24" ht="16.5" customHeight="1">
      <c r="A119" s="186"/>
      <c r="B119" s="187" t="s">
        <v>24</v>
      </c>
      <c r="C119" s="188">
        <f>104-1</f>
        <v>103</v>
      </c>
      <c r="D119" s="188">
        <v>13</v>
      </c>
      <c r="E119" s="188">
        <f t="shared" si="130"/>
        <v>116</v>
      </c>
      <c r="F119" s="188">
        <v>0</v>
      </c>
      <c r="G119" s="188">
        <v>0</v>
      </c>
      <c r="H119" s="188">
        <f t="shared" si="131"/>
        <v>0</v>
      </c>
      <c r="I119" s="188">
        <v>0</v>
      </c>
      <c r="J119" s="188">
        <v>0</v>
      </c>
      <c r="K119" s="188">
        <f t="shared" si="132"/>
        <v>0</v>
      </c>
      <c r="L119" s="188">
        <v>0</v>
      </c>
      <c r="M119" s="188">
        <v>0</v>
      </c>
      <c r="N119" s="188">
        <f t="shared" si="133"/>
        <v>0</v>
      </c>
      <c r="O119" s="188">
        <f t="shared" si="143"/>
        <v>103</v>
      </c>
      <c r="P119" s="188">
        <f t="shared" si="144"/>
        <v>13</v>
      </c>
      <c r="Q119" s="189">
        <f t="shared" si="145"/>
        <v>116</v>
      </c>
      <c r="R119" s="174">
        <v>2</v>
      </c>
      <c r="S119" s="189" t="str">
        <f t="shared" si="137"/>
        <v>0</v>
      </c>
      <c r="T119" s="189" t="str">
        <f t="shared" si="138"/>
        <v>0</v>
      </c>
      <c r="U119" s="189">
        <f t="shared" si="139"/>
        <v>0</v>
      </c>
      <c r="V119" s="189">
        <f t="shared" si="140"/>
        <v>103</v>
      </c>
      <c r="W119" s="189">
        <f t="shared" si="141"/>
        <v>13</v>
      </c>
      <c r="X119" s="189">
        <f t="shared" si="142"/>
        <v>116</v>
      </c>
    </row>
    <row r="120" spans="1:24" ht="16.5" customHeight="1">
      <c r="A120" s="186"/>
      <c r="B120" s="187" t="s">
        <v>25</v>
      </c>
      <c r="C120" s="188">
        <v>97</v>
      </c>
      <c r="D120" s="188">
        <v>18</v>
      </c>
      <c r="E120" s="188">
        <f t="shared" si="130"/>
        <v>115</v>
      </c>
      <c r="F120" s="188">
        <v>0</v>
      </c>
      <c r="G120" s="188">
        <v>0</v>
      </c>
      <c r="H120" s="188">
        <f t="shared" si="131"/>
        <v>0</v>
      </c>
      <c r="I120" s="188">
        <v>0</v>
      </c>
      <c r="J120" s="188">
        <v>0</v>
      </c>
      <c r="K120" s="188">
        <f t="shared" si="132"/>
        <v>0</v>
      </c>
      <c r="L120" s="188">
        <v>0</v>
      </c>
      <c r="M120" s="188">
        <v>0</v>
      </c>
      <c r="N120" s="188">
        <f t="shared" si="133"/>
        <v>0</v>
      </c>
      <c r="O120" s="188">
        <f t="shared" si="143"/>
        <v>97</v>
      </c>
      <c r="P120" s="188">
        <f t="shared" si="144"/>
        <v>18</v>
      </c>
      <c r="Q120" s="189">
        <f t="shared" si="145"/>
        <v>115</v>
      </c>
      <c r="R120" s="174">
        <v>2</v>
      </c>
      <c r="S120" s="189" t="str">
        <f t="shared" si="137"/>
        <v>0</v>
      </c>
      <c r="T120" s="189" t="str">
        <f t="shared" si="138"/>
        <v>0</v>
      </c>
      <c r="U120" s="189">
        <f t="shared" si="139"/>
        <v>0</v>
      </c>
      <c r="V120" s="189">
        <f t="shared" si="140"/>
        <v>97</v>
      </c>
      <c r="W120" s="189">
        <f t="shared" si="141"/>
        <v>18</v>
      </c>
      <c r="X120" s="189">
        <f t="shared" si="142"/>
        <v>115</v>
      </c>
    </row>
    <row r="121" spans="1:24" ht="16.5" customHeight="1">
      <c r="A121" s="186"/>
      <c r="B121" s="187" t="s">
        <v>116</v>
      </c>
      <c r="C121" s="188">
        <v>130</v>
      </c>
      <c r="D121" s="188">
        <v>5</v>
      </c>
      <c r="E121" s="188">
        <f t="shared" si="130"/>
        <v>135</v>
      </c>
      <c r="F121" s="188">
        <v>0</v>
      </c>
      <c r="G121" s="188">
        <v>0</v>
      </c>
      <c r="H121" s="188">
        <f t="shared" si="131"/>
        <v>0</v>
      </c>
      <c r="I121" s="188">
        <v>0</v>
      </c>
      <c r="J121" s="188">
        <v>0</v>
      </c>
      <c r="K121" s="188">
        <f t="shared" si="132"/>
        <v>0</v>
      </c>
      <c r="L121" s="188">
        <v>0</v>
      </c>
      <c r="M121" s="188">
        <v>0</v>
      </c>
      <c r="N121" s="188">
        <f t="shared" si="133"/>
        <v>0</v>
      </c>
      <c r="O121" s="188">
        <f t="shared" si="143"/>
        <v>130</v>
      </c>
      <c r="P121" s="188">
        <f t="shared" si="144"/>
        <v>5</v>
      </c>
      <c r="Q121" s="189">
        <f t="shared" si="145"/>
        <v>135</v>
      </c>
      <c r="R121" s="174">
        <v>2</v>
      </c>
      <c r="S121" s="189" t="str">
        <f t="shared" si="137"/>
        <v>0</v>
      </c>
      <c r="T121" s="189" t="str">
        <f t="shared" si="138"/>
        <v>0</v>
      </c>
      <c r="U121" s="189">
        <f t="shared" si="139"/>
        <v>0</v>
      </c>
      <c r="V121" s="189">
        <f t="shared" si="140"/>
        <v>130</v>
      </c>
      <c r="W121" s="189">
        <f t="shared" si="141"/>
        <v>5</v>
      </c>
      <c r="X121" s="189">
        <f t="shared" si="142"/>
        <v>135</v>
      </c>
    </row>
    <row r="122" spans="1:24" ht="16.5" customHeight="1">
      <c r="A122" s="186"/>
      <c r="B122" s="200" t="s">
        <v>12</v>
      </c>
      <c r="C122" s="188">
        <v>131</v>
      </c>
      <c r="D122" s="188">
        <v>12</v>
      </c>
      <c r="E122" s="188">
        <f t="shared" si="130"/>
        <v>143</v>
      </c>
      <c r="F122" s="188">
        <v>0</v>
      </c>
      <c r="G122" s="188">
        <v>0</v>
      </c>
      <c r="H122" s="188">
        <f t="shared" si="131"/>
        <v>0</v>
      </c>
      <c r="I122" s="188">
        <v>0</v>
      </c>
      <c r="J122" s="188">
        <v>0</v>
      </c>
      <c r="K122" s="188">
        <f t="shared" si="132"/>
        <v>0</v>
      </c>
      <c r="L122" s="188">
        <v>0</v>
      </c>
      <c r="M122" s="188">
        <v>0</v>
      </c>
      <c r="N122" s="188">
        <f t="shared" si="133"/>
        <v>0</v>
      </c>
      <c r="O122" s="188">
        <f t="shared" si="143"/>
        <v>131</v>
      </c>
      <c r="P122" s="188">
        <f t="shared" si="144"/>
        <v>12</v>
      </c>
      <c r="Q122" s="189">
        <f t="shared" si="145"/>
        <v>143</v>
      </c>
      <c r="R122" s="174">
        <v>2</v>
      </c>
      <c r="S122" s="189" t="str">
        <f t="shared" si="137"/>
        <v>0</v>
      </c>
      <c r="T122" s="189" t="str">
        <f t="shared" si="138"/>
        <v>0</v>
      </c>
      <c r="U122" s="189">
        <f t="shared" si="139"/>
        <v>0</v>
      </c>
      <c r="V122" s="189">
        <f t="shared" si="140"/>
        <v>131</v>
      </c>
      <c r="W122" s="189">
        <f t="shared" si="141"/>
        <v>12</v>
      </c>
      <c r="X122" s="189">
        <f t="shared" si="142"/>
        <v>143</v>
      </c>
    </row>
    <row r="123" spans="1:24" ht="16.5" customHeight="1">
      <c r="A123" s="186"/>
      <c r="B123" s="187" t="s">
        <v>22</v>
      </c>
      <c r="C123" s="188">
        <v>80</v>
      </c>
      <c r="D123" s="188">
        <v>11</v>
      </c>
      <c r="E123" s="188">
        <f t="shared" si="130"/>
        <v>91</v>
      </c>
      <c r="F123" s="188">
        <v>0</v>
      </c>
      <c r="G123" s="188">
        <v>0</v>
      </c>
      <c r="H123" s="188">
        <f t="shared" si="131"/>
        <v>0</v>
      </c>
      <c r="I123" s="188">
        <v>0</v>
      </c>
      <c r="J123" s="188">
        <v>0</v>
      </c>
      <c r="K123" s="188">
        <f t="shared" si="132"/>
        <v>0</v>
      </c>
      <c r="L123" s="188">
        <v>0</v>
      </c>
      <c r="M123" s="188">
        <v>0</v>
      </c>
      <c r="N123" s="188">
        <f t="shared" si="133"/>
        <v>0</v>
      </c>
      <c r="O123" s="188">
        <f t="shared" si="143"/>
        <v>80</v>
      </c>
      <c r="P123" s="188">
        <f t="shared" si="144"/>
        <v>11</v>
      </c>
      <c r="Q123" s="189">
        <f t="shared" si="145"/>
        <v>91</v>
      </c>
      <c r="R123" s="174">
        <v>2</v>
      </c>
      <c r="S123" s="189" t="str">
        <f t="shared" si="137"/>
        <v>0</v>
      </c>
      <c r="T123" s="189" t="str">
        <f t="shared" si="138"/>
        <v>0</v>
      </c>
      <c r="U123" s="189">
        <f t="shared" si="139"/>
        <v>0</v>
      </c>
      <c r="V123" s="189">
        <f t="shared" si="140"/>
        <v>80</v>
      </c>
      <c r="W123" s="189">
        <f t="shared" si="141"/>
        <v>11</v>
      </c>
      <c r="X123" s="189">
        <f t="shared" si="142"/>
        <v>91</v>
      </c>
    </row>
    <row r="124" spans="1:24" ht="16.5" customHeight="1">
      <c r="A124" s="186"/>
      <c r="B124" s="187" t="s">
        <v>62</v>
      </c>
      <c r="C124" s="188">
        <v>102</v>
      </c>
      <c r="D124" s="188">
        <v>5</v>
      </c>
      <c r="E124" s="188">
        <f t="shared" si="130"/>
        <v>107</v>
      </c>
      <c r="F124" s="188">
        <v>0</v>
      </c>
      <c r="G124" s="188">
        <v>0</v>
      </c>
      <c r="H124" s="188">
        <f t="shared" si="131"/>
        <v>0</v>
      </c>
      <c r="I124" s="188">
        <v>0</v>
      </c>
      <c r="J124" s="188">
        <v>0</v>
      </c>
      <c r="K124" s="188">
        <f t="shared" si="132"/>
        <v>0</v>
      </c>
      <c r="L124" s="188">
        <v>0</v>
      </c>
      <c r="M124" s="188">
        <v>0</v>
      </c>
      <c r="N124" s="188">
        <f t="shared" si="133"/>
        <v>0</v>
      </c>
      <c r="O124" s="188">
        <f t="shared" si="143"/>
        <v>102</v>
      </c>
      <c r="P124" s="188">
        <f t="shared" si="144"/>
        <v>5</v>
      </c>
      <c r="Q124" s="189">
        <f t="shared" si="145"/>
        <v>107</v>
      </c>
      <c r="R124" s="174">
        <v>2</v>
      </c>
      <c r="S124" s="189" t="str">
        <f t="shared" si="137"/>
        <v>0</v>
      </c>
      <c r="T124" s="189" t="str">
        <f t="shared" si="138"/>
        <v>0</v>
      </c>
      <c r="U124" s="189">
        <f t="shared" si="139"/>
        <v>0</v>
      </c>
      <c r="V124" s="189">
        <f t="shared" si="140"/>
        <v>102</v>
      </c>
      <c r="W124" s="189">
        <f t="shared" si="141"/>
        <v>5</v>
      </c>
      <c r="X124" s="189">
        <f t="shared" si="142"/>
        <v>107</v>
      </c>
    </row>
    <row r="125" spans="1:24" s="207" customFormat="1" ht="16.5" customHeight="1">
      <c r="A125" s="186"/>
      <c r="B125" s="187" t="s">
        <v>63</v>
      </c>
      <c r="C125" s="188">
        <v>109</v>
      </c>
      <c r="D125" s="188">
        <v>8</v>
      </c>
      <c r="E125" s="188">
        <f t="shared" si="130"/>
        <v>117</v>
      </c>
      <c r="F125" s="188">
        <v>0</v>
      </c>
      <c r="G125" s="188">
        <v>0</v>
      </c>
      <c r="H125" s="188">
        <f t="shared" si="131"/>
        <v>0</v>
      </c>
      <c r="I125" s="188">
        <v>0</v>
      </c>
      <c r="J125" s="188">
        <v>0</v>
      </c>
      <c r="K125" s="188">
        <f t="shared" si="132"/>
        <v>0</v>
      </c>
      <c r="L125" s="188">
        <v>0</v>
      </c>
      <c r="M125" s="188">
        <v>0</v>
      </c>
      <c r="N125" s="188">
        <f t="shared" si="133"/>
        <v>0</v>
      </c>
      <c r="O125" s="188">
        <f t="shared" si="143"/>
        <v>109</v>
      </c>
      <c r="P125" s="188">
        <f t="shared" si="144"/>
        <v>8</v>
      </c>
      <c r="Q125" s="189">
        <f t="shared" si="145"/>
        <v>117</v>
      </c>
      <c r="R125" s="174">
        <v>2</v>
      </c>
      <c r="S125" s="189" t="str">
        <f t="shared" ref="S125:S127" si="146">IF(R125=1,O125,"0")</f>
        <v>0</v>
      </c>
      <c r="T125" s="189" t="str">
        <f t="shared" ref="T125:T127" si="147">IF(R125=1,P125,"0")</f>
        <v>0</v>
      </c>
      <c r="U125" s="189">
        <f t="shared" ref="U125:U127" si="148">S125+T125</f>
        <v>0</v>
      </c>
      <c r="V125" s="189">
        <f t="shared" ref="V125:V128" si="149">IF(R125=2,O125,"0")</f>
        <v>109</v>
      </c>
      <c r="W125" s="189">
        <f t="shared" ref="W125:W128" si="150">IF(R125=2,P125,"0")</f>
        <v>8</v>
      </c>
      <c r="X125" s="189">
        <f t="shared" ref="X125:X128" si="151">V125+W125</f>
        <v>117</v>
      </c>
    </row>
    <row r="126" spans="1:24" s="207" customFormat="1" ht="16.5" customHeight="1">
      <c r="A126" s="186"/>
      <c r="B126" s="187" t="s">
        <v>14</v>
      </c>
      <c r="C126" s="188">
        <v>3</v>
      </c>
      <c r="D126" s="188">
        <v>0</v>
      </c>
      <c r="E126" s="188">
        <f t="shared" si="130"/>
        <v>3</v>
      </c>
      <c r="F126" s="188">
        <v>0</v>
      </c>
      <c r="G126" s="188">
        <v>0</v>
      </c>
      <c r="H126" s="188">
        <f t="shared" si="131"/>
        <v>0</v>
      </c>
      <c r="I126" s="188">
        <v>0</v>
      </c>
      <c r="J126" s="188">
        <v>0</v>
      </c>
      <c r="K126" s="188">
        <f t="shared" si="132"/>
        <v>0</v>
      </c>
      <c r="L126" s="188">
        <v>0</v>
      </c>
      <c r="M126" s="188">
        <v>0</v>
      </c>
      <c r="N126" s="188">
        <f t="shared" si="133"/>
        <v>0</v>
      </c>
      <c r="O126" s="188">
        <f t="shared" si="143"/>
        <v>3</v>
      </c>
      <c r="P126" s="188">
        <f t="shared" si="144"/>
        <v>0</v>
      </c>
      <c r="Q126" s="189">
        <f t="shared" si="145"/>
        <v>3</v>
      </c>
      <c r="R126" s="174">
        <v>2</v>
      </c>
      <c r="S126" s="189" t="str">
        <f t="shared" si="146"/>
        <v>0</v>
      </c>
      <c r="T126" s="189" t="str">
        <f t="shared" si="147"/>
        <v>0</v>
      </c>
      <c r="U126" s="189">
        <f t="shared" si="148"/>
        <v>0</v>
      </c>
      <c r="V126" s="189">
        <f t="shared" si="149"/>
        <v>3</v>
      </c>
      <c r="W126" s="189">
        <f t="shared" si="150"/>
        <v>0</v>
      </c>
      <c r="X126" s="189">
        <f t="shared" si="151"/>
        <v>3</v>
      </c>
    </row>
    <row r="127" spans="1:24" ht="16.5" customHeight="1">
      <c r="A127" s="186"/>
      <c r="B127" s="187" t="s">
        <v>109</v>
      </c>
      <c r="C127" s="188">
        <v>124</v>
      </c>
      <c r="D127" s="188">
        <v>3</v>
      </c>
      <c r="E127" s="188">
        <f t="shared" si="130"/>
        <v>127</v>
      </c>
      <c r="F127" s="188">
        <v>0</v>
      </c>
      <c r="G127" s="188">
        <v>0</v>
      </c>
      <c r="H127" s="188">
        <f t="shared" si="131"/>
        <v>0</v>
      </c>
      <c r="I127" s="188">
        <v>0</v>
      </c>
      <c r="J127" s="188">
        <v>0</v>
      </c>
      <c r="K127" s="188">
        <f t="shared" si="132"/>
        <v>0</v>
      </c>
      <c r="L127" s="188">
        <v>0</v>
      </c>
      <c r="M127" s="188">
        <v>0</v>
      </c>
      <c r="N127" s="188">
        <f t="shared" si="133"/>
        <v>0</v>
      </c>
      <c r="O127" s="188">
        <f t="shared" si="143"/>
        <v>124</v>
      </c>
      <c r="P127" s="188">
        <f t="shared" si="144"/>
        <v>3</v>
      </c>
      <c r="Q127" s="189">
        <f t="shared" si="145"/>
        <v>127</v>
      </c>
      <c r="R127" s="174">
        <v>2</v>
      </c>
      <c r="S127" s="189" t="str">
        <f t="shared" si="146"/>
        <v>0</v>
      </c>
      <c r="T127" s="189" t="str">
        <f t="shared" si="147"/>
        <v>0</v>
      </c>
      <c r="U127" s="189">
        <f t="shared" si="148"/>
        <v>0</v>
      </c>
      <c r="V127" s="189">
        <f t="shared" si="149"/>
        <v>124</v>
      </c>
      <c r="W127" s="189">
        <f t="shared" si="150"/>
        <v>3</v>
      </c>
      <c r="X127" s="189">
        <f t="shared" si="151"/>
        <v>127</v>
      </c>
    </row>
    <row r="128" spans="1:24" ht="16.5" customHeight="1">
      <c r="A128" s="186"/>
      <c r="B128" s="187" t="s">
        <v>199</v>
      </c>
      <c r="C128" s="188">
        <f>4+111</f>
        <v>115</v>
      </c>
      <c r="D128" s="188">
        <f>1+3</f>
        <v>4</v>
      </c>
      <c r="E128" s="188">
        <f t="shared" si="130"/>
        <v>119</v>
      </c>
      <c r="F128" s="188">
        <v>0</v>
      </c>
      <c r="G128" s="188">
        <v>0</v>
      </c>
      <c r="H128" s="188">
        <f t="shared" si="131"/>
        <v>0</v>
      </c>
      <c r="I128" s="188">
        <v>0</v>
      </c>
      <c r="J128" s="188">
        <v>0</v>
      </c>
      <c r="K128" s="188">
        <f t="shared" si="132"/>
        <v>0</v>
      </c>
      <c r="L128" s="188">
        <v>0</v>
      </c>
      <c r="M128" s="188">
        <v>0</v>
      </c>
      <c r="N128" s="188">
        <f t="shared" si="133"/>
        <v>0</v>
      </c>
      <c r="O128" s="188">
        <f t="shared" si="143"/>
        <v>115</v>
      </c>
      <c r="P128" s="188">
        <f t="shared" si="144"/>
        <v>4</v>
      </c>
      <c r="Q128" s="189">
        <f t="shared" si="145"/>
        <v>119</v>
      </c>
      <c r="R128" s="174">
        <v>2</v>
      </c>
      <c r="S128" s="189" t="str">
        <f t="shared" si="137"/>
        <v>0</v>
      </c>
      <c r="T128" s="189" t="str">
        <f t="shared" si="138"/>
        <v>0</v>
      </c>
      <c r="U128" s="189">
        <f t="shared" si="139"/>
        <v>0</v>
      </c>
      <c r="V128" s="189">
        <f t="shared" si="149"/>
        <v>115</v>
      </c>
      <c r="W128" s="189">
        <f t="shared" si="150"/>
        <v>4</v>
      </c>
      <c r="X128" s="189">
        <f t="shared" si="151"/>
        <v>119</v>
      </c>
    </row>
    <row r="129" spans="1:24" s="194" customFormat="1" ht="16.5" customHeight="1">
      <c r="A129" s="190"/>
      <c r="B129" s="191" t="s">
        <v>5</v>
      </c>
      <c r="C129" s="192">
        <f t="shared" ref="C129:X129" si="152">SUM(C117:C128)</f>
        <v>1236</v>
      </c>
      <c r="D129" s="192">
        <f t="shared" si="152"/>
        <v>95</v>
      </c>
      <c r="E129" s="192">
        <f t="shared" si="152"/>
        <v>1331</v>
      </c>
      <c r="F129" s="192">
        <f t="shared" si="152"/>
        <v>0</v>
      </c>
      <c r="G129" s="192">
        <f t="shared" si="152"/>
        <v>0</v>
      </c>
      <c r="H129" s="192">
        <f t="shared" si="152"/>
        <v>0</v>
      </c>
      <c r="I129" s="192">
        <f t="shared" si="152"/>
        <v>0</v>
      </c>
      <c r="J129" s="192">
        <f t="shared" si="152"/>
        <v>0</v>
      </c>
      <c r="K129" s="192">
        <f t="shared" si="152"/>
        <v>0</v>
      </c>
      <c r="L129" s="192">
        <f t="shared" si="152"/>
        <v>0</v>
      </c>
      <c r="M129" s="192">
        <f t="shared" si="152"/>
        <v>0</v>
      </c>
      <c r="N129" s="192">
        <f t="shared" si="152"/>
        <v>0</v>
      </c>
      <c r="O129" s="192">
        <f t="shared" si="152"/>
        <v>1236</v>
      </c>
      <c r="P129" s="192">
        <f t="shared" si="152"/>
        <v>95</v>
      </c>
      <c r="Q129" s="173">
        <f t="shared" si="152"/>
        <v>1331</v>
      </c>
      <c r="R129" s="174">
        <f t="shared" si="152"/>
        <v>24</v>
      </c>
      <c r="S129" s="173">
        <f t="shared" si="152"/>
        <v>0</v>
      </c>
      <c r="T129" s="173">
        <f t="shared" si="152"/>
        <v>0</v>
      </c>
      <c r="U129" s="173">
        <f t="shared" si="152"/>
        <v>0</v>
      </c>
      <c r="V129" s="173">
        <f t="shared" si="152"/>
        <v>1236</v>
      </c>
      <c r="W129" s="173">
        <f t="shared" si="152"/>
        <v>95</v>
      </c>
      <c r="X129" s="173">
        <f t="shared" si="152"/>
        <v>1331</v>
      </c>
    </row>
    <row r="130" spans="1:24" s="194" customFormat="1" ht="16.5" customHeight="1">
      <c r="A130" s="190"/>
      <c r="B130" s="191" t="s">
        <v>87</v>
      </c>
      <c r="C130" s="192">
        <f t="shared" ref="C130:X130" si="153">C115+C129</f>
        <v>3291</v>
      </c>
      <c r="D130" s="192">
        <f t="shared" si="153"/>
        <v>875</v>
      </c>
      <c r="E130" s="192">
        <f t="shared" si="153"/>
        <v>4166</v>
      </c>
      <c r="F130" s="192">
        <f t="shared" si="153"/>
        <v>0</v>
      </c>
      <c r="G130" s="192">
        <f t="shared" si="153"/>
        <v>0</v>
      </c>
      <c r="H130" s="192">
        <f t="shared" si="153"/>
        <v>0</v>
      </c>
      <c r="I130" s="192">
        <f t="shared" si="153"/>
        <v>0</v>
      </c>
      <c r="J130" s="192">
        <f t="shared" si="153"/>
        <v>0</v>
      </c>
      <c r="K130" s="192">
        <f t="shared" si="153"/>
        <v>0</v>
      </c>
      <c r="L130" s="192">
        <f t="shared" si="153"/>
        <v>0</v>
      </c>
      <c r="M130" s="192">
        <f t="shared" si="153"/>
        <v>0</v>
      </c>
      <c r="N130" s="192">
        <f t="shared" si="153"/>
        <v>0</v>
      </c>
      <c r="O130" s="192">
        <f t="shared" si="153"/>
        <v>3291</v>
      </c>
      <c r="P130" s="192">
        <f t="shared" si="153"/>
        <v>875</v>
      </c>
      <c r="Q130" s="173">
        <f t="shared" si="153"/>
        <v>4166</v>
      </c>
      <c r="R130" s="174">
        <f t="shared" si="153"/>
        <v>70</v>
      </c>
      <c r="S130" s="173">
        <f t="shared" si="153"/>
        <v>0</v>
      </c>
      <c r="T130" s="173">
        <f t="shared" si="153"/>
        <v>0</v>
      </c>
      <c r="U130" s="173">
        <f t="shared" si="153"/>
        <v>0</v>
      </c>
      <c r="V130" s="173">
        <f t="shared" si="153"/>
        <v>3291</v>
      </c>
      <c r="W130" s="173">
        <f t="shared" si="153"/>
        <v>875</v>
      </c>
      <c r="X130" s="173">
        <f t="shared" si="153"/>
        <v>4166</v>
      </c>
    </row>
    <row r="131" spans="1:24" ht="16.5" customHeight="1">
      <c r="A131" s="186"/>
      <c r="B131" s="197" t="s">
        <v>139</v>
      </c>
      <c r="C131" s="177"/>
      <c r="D131" s="177"/>
      <c r="E131" s="177"/>
      <c r="F131" s="218"/>
      <c r="G131" s="218"/>
      <c r="H131" s="177"/>
      <c r="I131" s="218"/>
      <c r="J131" s="218"/>
      <c r="K131" s="177"/>
      <c r="L131" s="218"/>
      <c r="M131" s="218"/>
      <c r="N131" s="177"/>
      <c r="O131" s="177"/>
      <c r="P131" s="177"/>
      <c r="Q131" s="195"/>
      <c r="R131" s="178"/>
      <c r="S131" s="195"/>
      <c r="T131" s="195"/>
      <c r="U131" s="195"/>
      <c r="V131" s="195"/>
      <c r="W131" s="195"/>
      <c r="X131" s="196"/>
    </row>
    <row r="132" spans="1:24" ht="16.5" customHeight="1">
      <c r="A132" s="186"/>
      <c r="B132" s="187" t="s">
        <v>23</v>
      </c>
      <c r="C132" s="188">
        <v>0</v>
      </c>
      <c r="D132" s="188">
        <v>0</v>
      </c>
      <c r="E132" s="188">
        <f t="shared" ref="E132:E142" si="154">C132+D132</f>
        <v>0</v>
      </c>
      <c r="F132" s="189">
        <v>0</v>
      </c>
      <c r="G132" s="189">
        <v>0</v>
      </c>
      <c r="H132" s="188">
        <f t="shared" ref="H132:H142" si="155">F132+G132</f>
        <v>0</v>
      </c>
      <c r="I132" s="189">
        <v>2</v>
      </c>
      <c r="J132" s="189">
        <v>8</v>
      </c>
      <c r="K132" s="188">
        <f t="shared" ref="K132:K142" si="156">I132+J132</f>
        <v>10</v>
      </c>
      <c r="L132" s="189">
        <v>0</v>
      </c>
      <c r="M132" s="189">
        <v>0</v>
      </c>
      <c r="N132" s="188">
        <f t="shared" ref="N132:N142" si="157">L132+M132</f>
        <v>0</v>
      </c>
      <c r="O132" s="188">
        <f t="shared" ref="O132" si="158">C132+F132+I132+L132</f>
        <v>2</v>
      </c>
      <c r="P132" s="188">
        <f t="shared" ref="P132" si="159">D132+G132+J132+M132</f>
        <v>8</v>
      </c>
      <c r="Q132" s="189">
        <f t="shared" ref="Q132" si="160">O132+P132</f>
        <v>10</v>
      </c>
      <c r="R132" s="174">
        <v>2</v>
      </c>
      <c r="S132" s="189" t="str">
        <f t="shared" ref="S132" si="161">IF(R132=1,O132,"0")</f>
        <v>0</v>
      </c>
      <c r="T132" s="189" t="str">
        <f t="shared" ref="T132" si="162">IF(R132=1,P132,"0")</f>
        <v>0</v>
      </c>
      <c r="U132" s="189">
        <f t="shared" ref="U132" si="163">S132+T132</f>
        <v>0</v>
      </c>
      <c r="V132" s="189">
        <f t="shared" ref="V132" si="164">IF(R132=2,O132,"0")</f>
        <v>2</v>
      </c>
      <c r="W132" s="189">
        <f t="shared" ref="W132" si="165">IF(R132=2,P132,"0")</f>
        <v>8</v>
      </c>
      <c r="X132" s="189">
        <f t="shared" ref="X132" si="166">V132+W132</f>
        <v>10</v>
      </c>
    </row>
    <row r="133" spans="1:24" ht="16.5" customHeight="1">
      <c r="A133" s="186"/>
      <c r="B133" s="187" t="s">
        <v>13</v>
      </c>
      <c r="C133" s="188">
        <v>0</v>
      </c>
      <c r="D133" s="188">
        <v>0</v>
      </c>
      <c r="E133" s="188">
        <f t="shared" si="154"/>
        <v>0</v>
      </c>
      <c r="F133" s="189">
        <v>0</v>
      </c>
      <c r="G133" s="189">
        <v>0</v>
      </c>
      <c r="H133" s="188">
        <f t="shared" si="155"/>
        <v>0</v>
      </c>
      <c r="I133" s="189">
        <v>6</v>
      </c>
      <c r="J133" s="189">
        <v>2</v>
      </c>
      <c r="K133" s="188">
        <f t="shared" si="156"/>
        <v>8</v>
      </c>
      <c r="L133" s="189">
        <v>0</v>
      </c>
      <c r="M133" s="189">
        <v>0</v>
      </c>
      <c r="N133" s="188">
        <f t="shared" si="157"/>
        <v>0</v>
      </c>
      <c r="O133" s="188">
        <f t="shared" ref="O133:O142" si="167">C133+F133+I133+L133</f>
        <v>6</v>
      </c>
      <c r="P133" s="188">
        <f t="shared" ref="P133:P142" si="168">D133+G133+J133+M133</f>
        <v>2</v>
      </c>
      <c r="Q133" s="189">
        <f t="shared" ref="Q133:Q142" si="169">O133+P133</f>
        <v>8</v>
      </c>
      <c r="R133" s="174">
        <v>2</v>
      </c>
      <c r="S133" s="189" t="str">
        <f t="shared" ref="S133:S142" si="170">IF(R133=1,O133,"0")</f>
        <v>0</v>
      </c>
      <c r="T133" s="189" t="str">
        <f t="shared" ref="T133:T142" si="171">IF(R133=1,P133,"0")</f>
        <v>0</v>
      </c>
      <c r="U133" s="189">
        <f t="shared" ref="U133:U142" si="172">S133+T133</f>
        <v>0</v>
      </c>
      <c r="V133" s="189">
        <f t="shared" ref="V133:V142" si="173">IF(R133=2,O133,"0")</f>
        <v>6</v>
      </c>
      <c r="W133" s="189">
        <f t="shared" ref="W133:W142" si="174">IF(R133=2,P133,"0")</f>
        <v>2</v>
      </c>
      <c r="X133" s="189">
        <f t="shared" ref="X133:X142" si="175">V133+W133</f>
        <v>8</v>
      </c>
    </row>
    <row r="134" spans="1:24" ht="16.5" customHeight="1">
      <c r="A134" s="186"/>
      <c r="B134" s="187" t="s">
        <v>108</v>
      </c>
      <c r="C134" s="188">
        <v>0</v>
      </c>
      <c r="D134" s="188">
        <v>0</v>
      </c>
      <c r="E134" s="188">
        <f t="shared" si="154"/>
        <v>0</v>
      </c>
      <c r="F134" s="189">
        <v>0</v>
      </c>
      <c r="G134" s="189">
        <v>0</v>
      </c>
      <c r="H134" s="188">
        <f t="shared" si="155"/>
        <v>0</v>
      </c>
      <c r="I134" s="189">
        <v>5</v>
      </c>
      <c r="J134" s="189">
        <v>1</v>
      </c>
      <c r="K134" s="188">
        <f t="shared" si="156"/>
        <v>6</v>
      </c>
      <c r="L134" s="189">
        <v>0</v>
      </c>
      <c r="M134" s="189">
        <v>0</v>
      </c>
      <c r="N134" s="188">
        <f t="shared" si="157"/>
        <v>0</v>
      </c>
      <c r="O134" s="188">
        <f t="shared" si="167"/>
        <v>5</v>
      </c>
      <c r="P134" s="188">
        <f t="shared" si="168"/>
        <v>1</v>
      </c>
      <c r="Q134" s="189">
        <f t="shared" si="169"/>
        <v>6</v>
      </c>
      <c r="R134" s="174">
        <v>2</v>
      </c>
      <c r="S134" s="189" t="str">
        <f t="shared" si="170"/>
        <v>0</v>
      </c>
      <c r="T134" s="189" t="str">
        <f t="shared" si="171"/>
        <v>0</v>
      </c>
      <c r="U134" s="189">
        <f t="shared" si="172"/>
        <v>0</v>
      </c>
      <c r="V134" s="189">
        <f t="shared" si="173"/>
        <v>5</v>
      </c>
      <c r="W134" s="189">
        <f t="shared" si="174"/>
        <v>1</v>
      </c>
      <c r="X134" s="189">
        <f t="shared" si="175"/>
        <v>6</v>
      </c>
    </row>
    <row r="135" spans="1:24" ht="16.5" customHeight="1">
      <c r="A135" s="186"/>
      <c r="B135" s="187" t="s">
        <v>201</v>
      </c>
      <c r="C135" s="188">
        <v>0</v>
      </c>
      <c r="D135" s="188">
        <v>0</v>
      </c>
      <c r="E135" s="188">
        <f t="shared" si="154"/>
        <v>0</v>
      </c>
      <c r="F135" s="189">
        <v>0</v>
      </c>
      <c r="G135" s="189">
        <v>0</v>
      </c>
      <c r="H135" s="188">
        <f t="shared" si="155"/>
        <v>0</v>
      </c>
      <c r="I135" s="189">
        <v>3</v>
      </c>
      <c r="J135" s="189">
        <v>0</v>
      </c>
      <c r="K135" s="188">
        <f t="shared" si="156"/>
        <v>3</v>
      </c>
      <c r="L135" s="189">
        <v>0</v>
      </c>
      <c r="M135" s="189">
        <v>0</v>
      </c>
      <c r="N135" s="188">
        <f t="shared" si="157"/>
        <v>0</v>
      </c>
      <c r="O135" s="188">
        <f t="shared" si="167"/>
        <v>3</v>
      </c>
      <c r="P135" s="188">
        <f t="shared" si="168"/>
        <v>0</v>
      </c>
      <c r="Q135" s="189">
        <f t="shared" si="169"/>
        <v>3</v>
      </c>
      <c r="R135" s="174">
        <v>2</v>
      </c>
      <c r="S135" s="189" t="str">
        <f t="shared" si="170"/>
        <v>0</v>
      </c>
      <c r="T135" s="189" t="str">
        <f t="shared" si="171"/>
        <v>0</v>
      </c>
      <c r="U135" s="189">
        <f t="shared" si="172"/>
        <v>0</v>
      </c>
      <c r="V135" s="189">
        <f t="shared" si="173"/>
        <v>3</v>
      </c>
      <c r="W135" s="189">
        <f t="shared" si="174"/>
        <v>0</v>
      </c>
      <c r="X135" s="189">
        <f t="shared" si="175"/>
        <v>3</v>
      </c>
    </row>
    <row r="136" spans="1:24" ht="16.5" customHeight="1">
      <c r="A136" s="186"/>
      <c r="B136" s="187" t="s">
        <v>202</v>
      </c>
      <c r="C136" s="188">
        <v>0</v>
      </c>
      <c r="D136" s="188">
        <v>0</v>
      </c>
      <c r="E136" s="188">
        <f t="shared" si="154"/>
        <v>0</v>
      </c>
      <c r="F136" s="189">
        <v>0</v>
      </c>
      <c r="G136" s="189">
        <v>0</v>
      </c>
      <c r="H136" s="188">
        <f t="shared" si="155"/>
        <v>0</v>
      </c>
      <c r="I136" s="189">
        <v>1</v>
      </c>
      <c r="J136" s="189">
        <v>1</v>
      </c>
      <c r="K136" s="188">
        <f t="shared" si="156"/>
        <v>2</v>
      </c>
      <c r="L136" s="189">
        <v>0</v>
      </c>
      <c r="M136" s="189">
        <v>0</v>
      </c>
      <c r="N136" s="188">
        <f t="shared" si="157"/>
        <v>0</v>
      </c>
      <c r="O136" s="188">
        <f t="shared" si="167"/>
        <v>1</v>
      </c>
      <c r="P136" s="188">
        <f t="shared" si="168"/>
        <v>1</v>
      </c>
      <c r="Q136" s="189">
        <f t="shared" si="169"/>
        <v>2</v>
      </c>
      <c r="R136" s="174">
        <v>2</v>
      </c>
      <c r="S136" s="189" t="str">
        <f t="shared" si="170"/>
        <v>0</v>
      </c>
      <c r="T136" s="189" t="str">
        <f t="shared" si="171"/>
        <v>0</v>
      </c>
      <c r="U136" s="189">
        <f t="shared" si="172"/>
        <v>0</v>
      </c>
      <c r="V136" s="189">
        <f t="shared" si="173"/>
        <v>1</v>
      </c>
      <c r="W136" s="189">
        <f t="shared" si="174"/>
        <v>1</v>
      </c>
      <c r="X136" s="189">
        <f t="shared" si="175"/>
        <v>2</v>
      </c>
    </row>
    <row r="137" spans="1:24" ht="16.5" customHeight="1">
      <c r="A137" s="186"/>
      <c r="B137" s="187" t="s">
        <v>172</v>
      </c>
      <c r="C137" s="188">
        <v>0</v>
      </c>
      <c r="D137" s="188">
        <v>0</v>
      </c>
      <c r="E137" s="188">
        <f t="shared" si="154"/>
        <v>0</v>
      </c>
      <c r="F137" s="189">
        <v>0</v>
      </c>
      <c r="G137" s="189">
        <v>0</v>
      </c>
      <c r="H137" s="188">
        <f t="shared" si="155"/>
        <v>0</v>
      </c>
      <c r="I137" s="189">
        <v>6</v>
      </c>
      <c r="J137" s="189">
        <v>0</v>
      </c>
      <c r="K137" s="188">
        <f t="shared" si="156"/>
        <v>6</v>
      </c>
      <c r="L137" s="189">
        <v>0</v>
      </c>
      <c r="M137" s="189">
        <v>0</v>
      </c>
      <c r="N137" s="188">
        <f t="shared" si="157"/>
        <v>0</v>
      </c>
      <c r="O137" s="188">
        <f t="shared" si="167"/>
        <v>6</v>
      </c>
      <c r="P137" s="188">
        <f t="shared" si="168"/>
        <v>0</v>
      </c>
      <c r="Q137" s="189">
        <f t="shared" si="169"/>
        <v>6</v>
      </c>
      <c r="R137" s="174">
        <v>2</v>
      </c>
      <c r="S137" s="189" t="str">
        <f t="shared" si="170"/>
        <v>0</v>
      </c>
      <c r="T137" s="189" t="str">
        <f t="shared" si="171"/>
        <v>0</v>
      </c>
      <c r="U137" s="189">
        <f t="shared" si="172"/>
        <v>0</v>
      </c>
      <c r="V137" s="189">
        <f t="shared" si="173"/>
        <v>6</v>
      </c>
      <c r="W137" s="189">
        <f t="shared" si="174"/>
        <v>0</v>
      </c>
      <c r="X137" s="189">
        <f t="shared" si="175"/>
        <v>6</v>
      </c>
    </row>
    <row r="138" spans="1:24" ht="16.5" customHeight="1">
      <c r="A138" s="186"/>
      <c r="B138" s="187" t="s">
        <v>135</v>
      </c>
      <c r="C138" s="188">
        <v>0</v>
      </c>
      <c r="D138" s="188">
        <v>0</v>
      </c>
      <c r="E138" s="188">
        <f t="shared" si="154"/>
        <v>0</v>
      </c>
      <c r="F138" s="189">
        <v>0</v>
      </c>
      <c r="G138" s="189">
        <v>0</v>
      </c>
      <c r="H138" s="188">
        <f t="shared" si="155"/>
        <v>0</v>
      </c>
      <c r="I138" s="189">
        <v>15</v>
      </c>
      <c r="J138" s="189">
        <v>15</v>
      </c>
      <c r="K138" s="188">
        <f t="shared" si="156"/>
        <v>30</v>
      </c>
      <c r="L138" s="189">
        <v>0</v>
      </c>
      <c r="M138" s="189">
        <v>0</v>
      </c>
      <c r="N138" s="188">
        <f t="shared" si="157"/>
        <v>0</v>
      </c>
      <c r="O138" s="188">
        <f t="shared" si="167"/>
        <v>15</v>
      </c>
      <c r="P138" s="188">
        <f t="shared" si="168"/>
        <v>15</v>
      </c>
      <c r="Q138" s="189">
        <f t="shared" si="169"/>
        <v>30</v>
      </c>
      <c r="R138" s="174">
        <v>2</v>
      </c>
      <c r="S138" s="189" t="str">
        <f t="shared" si="170"/>
        <v>0</v>
      </c>
      <c r="T138" s="189" t="str">
        <f t="shared" si="171"/>
        <v>0</v>
      </c>
      <c r="U138" s="189">
        <f t="shared" si="172"/>
        <v>0</v>
      </c>
      <c r="V138" s="189">
        <f t="shared" si="173"/>
        <v>15</v>
      </c>
      <c r="W138" s="189">
        <f t="shared" si="174"/>
        <v>15</v>
      </c>
      <c r="X138" s="189">
        <f t="shared" si="175"/>
        <v>30</v>
      </c>
    </row>
    <row r="139" spans="1:24" ht="16.5" customHeight="1">
      <c r="A139" s="186"/>
      <c r="B139" s="187" t="s">
        <v>141</v>
      </c>
      <c r="C139" s="188">
        <v>0</v>
      </c>
      <c r="D139" s="188">
        <v>0</v>
      </c>
      <c r="E139" s="188">
        <f t="shared" si="154"/>
        <v>0</v>
      </c>
      <c r="F139" s="189">
        <v>0</v>
      </c>
      <c r="G139" s="189">
        <v>0</v>
      </c>
      <c r="H139" s="188">
        <f t="shared" si="155"/>
        <v>0</v>
      </c>
      <c r="I139" s="189">
        <v>1</v>
      </c>
      <c r="J139" s="189">
        <v>0</v>
      </c>
      <c r="K139" s="188">
        <f t="shared" si="156"/>
        <v>1</v>
      </c>
      <c r="L139" s="189">
        <v>0</v>
      </c>
      <c r="M139" s="189">
        <v>0</v>
      </c>
      <c r="N139" s="188">
        <f t="shared" si="157"/>
        <v>0</v>
      </c>
      <c r="O139" s="188">
        <f t="shared" si="167"/>
        <v>1</v>
      </c>
      <c r="P139" s="188">
        <f t="shared" si="168"/>
        <v>0</v>
      </c>
      <c r="Q139" s="189">
        <f t="shared" si="169"/>
        <v>1</v>
      </c>
      <c r="R139" s="174">
        <v>2</v>
      </c>
      <c r="S139" s="189" t="str">
        <f t="shared" si="170"/>
        <v>0</v>
      </c>
      <c r="T139" s="189" t="str">
        <f t="shared" si="171"/>
        <v>0</v>
      </c>
      <c r="U139" s="189">
        <f t="shared" si="172"/>
        <v>0</v>
      </c>
      <c r="V139" s="189">
        <f t="shared" si="173"/>
        <v>1</v>
      </c>
      <c r="W139" s="189">
        <f t="shared" si="174"/>
        <v>0</v>
      </c>
      <c r="X139" s="189">
        <f t="shared" si="175"/>
        <v>1</v>
      </c>
    </row>
    <row r="140" spans="1:24" ht="16.5" customHeight="1">
      <c r="A140" s="186"/>
      <c r="B140" s="187" t="s">
        <v>140</v>
      </c>
      <c r="C140" s="188">
        <v>0</v>
      </c>
      <c r="D140" s="188">
        <v>0</v>
      </c>
      <c r="E140" s="188">
        <f t="shared" si="154"/>
        <v>0</v>
      </c>
      <c r="F140" s="189">
        <v>0</v>
      </c>
      <c r="G140" s="189">
        <v>0</v>
      </c>
      <c r="H140" s="188">
        <f t="shared" si="155"/>
        <v>0</v>
      </c>
      <c r="I140" s="189">
        <v>4</v>
      </c>
      <c r="J140" s="189">
        <v>2</v>
      </c>
      <c r="K140" s="188">
        <f t="shared" si="156"/>
        <v>6</v>
      </c>
      <c r="L140" s="189">
        <v>0</v>
      </c>
      <c r="M140" s="189">
        <v>0</v>
      </c>
      <c r="N140" s="188">
        <f t="shared" si="157"/>
        <v>0</v>
      </c>
      <c r="O140" s="188">
        <f t="shared" si="167"/>
        <v>4</v>
      </c>
      <c r="P140" s="188">
        <f t="shared" si="168"/>
        <v>2</v>
      </c>
      <c r="Q140" s="189">
        <f t="shared" si="169"/>
        <v>6</v>
      </c>
      <c r="R140" s="174">
        <v>2</v>
      </c>
      <c r="S140" s="189" t="str">
        <f t="shared" si="170"/>
        <v>0</v>
      </c>
      <c r="T140" s="189" t="str">
        <f t="shared" si="171"/>
        <v>0</v>
      </c>
      <c r="U140" s="189">
        <f t="shared" si="172"/>
        <v>0</v>
      </c>
      <c r="V140" s="189">
        <f t="shared" si="173"/>
        <v>4</v>
      </c>
      <c r="W140" s="189">
        <f t="shared" si="174"/>
        <v>2</v>
      </c>
      <c r="X140" s="189">
        <f t="shared" si="175"/>
        <v>6</v>
      </c>
    </row>
    <row r="141" spans="1:24" ht="16.5" customHeight="1">
      <c r="A141" s="186"/>
      <c r="B141" s="187" t="s">
        <v>14</v>
      </c>
      <c r="C141" s="188">
        <v>0</v>
      </c>
      <c r="D141" s="188">
        <v>0</v>
      </c>
      <c r="E141" s="188">
        <f t="shared" si="154"/>
        <v>0</v>
      </c>
      <c r="F141" s="189">
        <v>0</v>
      </c>
      <c r="G141" s="189">
        <v>0</v>
      </c>
      <c r="H141" s="188">
        <f t="shared" si="155"/>
        <v>0</v>
      </c>
      <c r="I141" s="189">
        <v>4</v>
      </c>
      <c r="J141" s="189">
        <v>1</v>
      </c>
      <c r="K141" s="188">
        <f t="shared" si="156"/>
        <v>5</v>
      </c>
      <c r="L141" s="189">
        <v>0</v>
      </c>
      <c r="M141" s="189">
        <v>0</v>
      </c>
      <c r="N141" s="188">
        <f t="shared" si="157"/>
        <v>0</v>
      </c>
      <c r="O141" s="188">
        <f t="shared" si="167"/>
        <v>4</v>
      </c>
      <c r="P141" s="188">
        <f t="shared" si="168"/>
        <v>1</v>
      </c>
      <c r="Q141" s="189">
        <f t="shared" si="169"/>
        <v>5</v>
      </c>
      <c r="R141" s="174">
        <v>2</v>
      </c>
      <c r="S141" s="189" t="str">
        <f t="shared" si="170"/>
        <v>0</v>
      </c>
      <c r="T141" s="189" t="str">
        <f t="shared" si="171"/>
        <v>0</v>
      </c>
      <c r="U141" s="189">
        <f t="shared" si="172"/>
        <v>0</v>
      </c>
      <c r="V141" s="189">
        <f t="shared" si="173"/>
        <v>4</v>
      </c>
      <c r="W141" s="189">
        <f t="shared" si="174"/>
        <v>1</v>
      </c>
      <c r="X141" s="189">
        <f t="shared" si="175"/>
        <v>5</v>
      </c>
    </row>
    <row r="142" spans="1:24" ht="16.5" customHeight="1">
      <c r="A142" s="186"/>
      <c r="B142" s="187" t="s">
        <v>200</v>
      </c>
      <c r="C142" s="188">
        <v>0</v>
      </c>
      <c r="D142" s="188">
        <v>0</v>
      </c>
      <c r="E142" s="188">
        <f t="shared" si="154"/>
        <v>0</v>
      </c>
      <c r="F142" s="189">
        <v>0</v>
      </c>
      <c r="G142" s="189">
        <v>0</v>
      </c>
      <c r="H142" s="188">
        <f t="shared" si="155"/>
        <v>0</v>
      </c>
      <c r="I142" s="189">
        <v>0</v>
      </c>
      <c r="J142" s="189">
        <v>1</v>
      </c>
      <c r="K142" s="188">
        <f t="shared" si="156"/>
        <v>1</v>
      </c>
      <c r="L142" s="189">
        <v>0</v>
      </c>
      <c r="M142" s="189">
        <v>0</v>
      </c>
      <c r="N142" s="188">
        <f t="shared" si="157"/>
        <v>0</v>
      </c>
      <c r="O142" s="188">
        <f t="shared" si="167"/>
        <v>0</v>
      </c>
      <c r="P142" s="188">
        <f t="shared" si="168"/>
        <v>1</v>
      </c>
      <c r="Q142" s="189">
        <f t="shared" si="169"/>
        <v>1</v>
      </c>
      <c r="R142" s="174">
        <v>2</v>
      </c>
      <c r="S142" s="189" t="str">
        <f t="shared" si="170"/>
        <v>0</v>
      </c>
      <c r="T142" s="189" t="str">
        <f t="shared" si="171"/>
        <v>0</v>
      </c>
      <c r="U142" s="189">
        <f t="shared" si="172"/>
        <v>0</v>
      </c>
      <c r="V142" s="189">
        <f t="shared" si="173"/>
        <v>0</v>
      </c>
      <c r="W142" s="189">
        <f t="shared" si="174"/>
        <v>1</v>
      </c>
      <c r="X142" s="189">
        <f t="shared" si="175"/>
        <v>1</v>
      </c>
    </row>
    <row r="143" spans="1:24" s="194" customFormat="1" ht="16.5" customHeight="1">
      <c r="A143" s="190"/>
      <c r="B143" s="191" t="s">
        <v>87</v>
      </c>
      <c r="C143" s="192">
        <f t="shared" ref="C143:X143" si="176">SUM(C132:C142)</f>
        <v>0</v>
      </c>
      <c r="D143" s="192">
        <f t="shared" si="176"/>
        <v>0</v>
      </c>
      <c r="E143" s="192">
        <f t="shared" si="176"/>
        <v>0</v>
      </c>
      <c r="F143" s="173">
        <f t="shared" si="176"/>
        <v>0</v>
      </c>
      <c r="G143" s="173">
        <f t="shared" si="176"/>
        <v>0</v>
      </c>
      <c r="H143" s="192">
        <f t="shared" si="176"/>
        <v>0</v>
      </c>
      <c r="I143" s="173">
        <f t="shared" si="176"/>
        <v>47</v>
      </c>
      <c r="J143" s="173">
        <f t="shared" si="176"/>
        <v>31</v>
      </c>
      <c r="K143" s="192">
        <f t="shared" si="176"/>
        <v>78</v>
      </c>
      <c r="L143" s="173">
        <f t="shared" si="176"/>
        <v>0</v>
      </c>
      <c r="M143" s="173">
        <f t="shared" si="176"/>
        <v>0</v>
      </c>
      <c r="N143" s="192">
        <f t="shared" si="176"/>
        <v>0</v>
      </c>
      <c r="O143" s="192">
        <f t="shared" si="176"/>
        <v>47</v>
      </c>
      <c r="P143" s="192">
        <f t="shared" si="176"/>
        <v>31</v>
      </c>
      <c r="Q143" s="173">
        <f t="shared" si="176"/>
        <v>78</v>
      </c>
      <c r="R143" s="174">
        <f t="shared" si="176"/>
        <v>22</v>
      </c>
      <c r="S143" s="173">
        <f t="shared" si="176"/>
        <v>0</v>
      </c>
      <c r="T143" s="173">
        <f t="shared" si="176"/>
        <v>0</v>
      </c>
      <c r="U143" s="173">
        <f t="shared" si="176"/>
        <v>0</v>
      </c>
      <c r="V143" s="173">
        <f t="shared" si="176"/>
        <v>47</v>
      </c>
      <c r="W143" s="173">
        <f t="shared" si="176"/>
        <v>31</v>
      </c>
      <c r="X143" s="173">
        <f t="shared" si="176"/>
        <v>78</v>
      </c>
    </row>
    <row r="144" spans="1:24" s="194" customFormat="1" ht="16.5" customHeight="1">
      <c r="A144" s="190"/>
      <c r="B144" s="191" t="s">
        <v>89</v>
      </c>
      <c r="C144" s="192">
        <f t="shared" ref="C144:X144" si="177">C130+C143</f>
        <v>3291</v>
      </c>
      <c r="D144" s="192">
        <f t="shared" si="177"/>
        <v>875</v>
      </c>
      <c r="E144" s="192">
        <f t="shared" si="177"/>
        <v>4166</v>
      </c>
      <c r="F144" s="173">
        <f t="shared" si="177"/>
        <v>0</v>
      </c>
      <c r="G144" s="173">
        <f t="shared" si="177"/>
        <v>0</v>
      </c>
      <c r="H144" s="192">
        <f t="shared" si="177"/>
        <v>0</v>
      </c>
      <c r="I144" s="173">
        <f t="shared" si="177"/>
        <v>47</v>
      </c>
      <c r="J144" s="173">
        <f t="shared" si="177"/>
        <v>31</v>
      </c>
      <c r="K144" s="192">
        <f t="shared" si="177"/>
        <v>78</v>
      </c>
      <c r="L144" s="173">
        <f t="shared" si="177"/>
        <v>0</v>
      </c>
      <c r="M144" s="173">
        <f t="shared" si="177"/>
        <v>0</v>
      </c>
      <c r="N144" s="192">
        <f t="shared" si="177"/>
        <v>0</v>
      </c>
      <c r="O144" s="192">
        <f t="shared" si="177"/>
        <v>3338</v>
      </c>
      <c r="P144" s="192">
        <f t="shared" si="177"/>
        <v>906</v>
      </c>
      <c r="Q144" s="173">
        <f t="shared" si="177"/>
        <v>4244</v>
      </c>
      <c r="R144" s="174">
        <f t="shared" si="177"/>
        <v>92</v>
      </c>
      <c r="S144" s="173">
        <f t="shared" si="177"/>
        <v>0</v>
      </c>
      <c r="T144" s="173">
        <f t="shared" si="177"/>
        <v>0</v>
      </c>
      <c r="U144" s="173">
        <f t="shared" si="177"/>
        <v>0</v>
      </c>
      <c r="V144" s="173">
        <f t="shared" si="177"/>
        <v>3338</v>
      </c>
      <c r="W144" s="173">
        <f t="shared" si="177"/>
        <v>906</v>
      </c>
      <c r="X144" s="173">
        <f t="shared" si="177"/>
        <v>4244</v>
      </c>
    </row>
    <row r="145" spans="1:24" ht="16.5" customHeight="1">
      <c r="A145" s="186"/>
      <c r="B145" s="208" t="s">
        <v>130</v>
      </c>
      <c r="C145" s="177"/>
      <c r="D145" s="177"/>
      <c r="E145" s="177"/>
      <c r="F145" s="177"/>
      <c r="G145" s="177"/>
      <c r="H145" s="177"/>
      <c r="I145" s="177"/>
      <c r="J145" s="177"/>
      <c r="K145" s="177"/>
      <c r="L145" s="177"/>
      <c r="M145" s="177"/>
      <c r="N145" s="177"/>
      <c r="O145" s="177"/>
      <c r="P145" s="177"/>
      <c r="Q145" s="195"/>
      <c r="R145" s="178"/>
      <c r="S145" s="195"/>
      <c r="T145" s="195"/>
      <c r="U145" s="195"/>
      <c r="V145" s="195"/>
      <c r="W145" s="195"/>
      <c r="X145" s="196"/>
    </row>
    <row r="146" spans="1:24" ht="16.5" customHeight="1">
      <c r="A146" s="186"/>
      <c r="B146" s="197" t="s">
        <v>167</v>
      </c>
      <c r="C146" s="177"/>
      <c r="D146" s="177"/>
      <c r="E146" s="177"/>
      <c r="F146" s="216"/>
      <c r="G146" s="177"/>
      <c r="H146" s="177"/>
      <c r="I146" s="177"/>
      <c r="J146" s="177"/>
      <c r="K146" s="177"/>
      <c r="L146" s="216"/>
      <c r="M146" s="177"/>
      <c r="N146" s="177"/>
      <c r="O146" s="177"/>
      <c r="P146" s="177"/>
      <c r="Q146" s="195"/>
      <c r="R146" s="178"/>
      <c r="S146" s="195"/>
      <c r="T146" s="195"/>
      <c r="U146" s="195"/>
      <c r="V146" s="195"/>
      <c r="W146" s="195"/>
      <c r="X146" s="196"/>
    </row>
    <row r="147" spans="1:24" ht="16.5" customHeight="1">
      <c r="A147" s="186"/>
      <c r="B147" s="187" t="s">
        <v>15</v>
      </c>
      <c r="C147" s="188">
        <v>76</v>
      </c>
      <c r="D147" s="188">
        <v>9</v>
      </c>
      <c r="E147" s="188">
        <f>C147+D147</f>
        <v>85</v>
      </c>
      <c r="F147" s="188">
        <v>0</v>
      </c>
      <c r="G147" s="188">
        <v>0</v>
      </c>
      <c r="H147" s="188">
        <f>F147+G147</f>
        <v>0</v>
      </c>
      <c r="I147" s="188">
        <v>0</v>
      </c>
      <c r="J147" s="188">
        <v>0</v>
      </c>
      <c r="K147" s="188">
        <f>I147+J147</f>
        <v>0</v>
      </c>
      <c r="L147" s="188">
        <v>0</v>
      </c>
      <c r="M147" s="188">
        <v>0</v>
      </c>
      <c r="N147" s="188">
        <f>L147+M147</f>
        <v>0</v>
      </c>
      <c r="O147" s="188">
        <f>C147+F147+I147+L147</f>
        <v>76</v>
      </c>
      <c r="P147" s="188">
        <f>D147+G147+J147+M147</f>
        <v>9</v>
      </c>
      <c r="Q147" s="189">
        <f>O147+P147</f>
        <v>85</v>
      </c>
      <c r="R147" s="174">
        <v>2</v>
      </c>
      <c r="S147" s="189" t="str">
        <f>IF(R147=1,O147,"0")</f>
        <v>0</v>
      </c>
      <c r="T147" s="189" t="str">
        <f>IF(R147=1,P147,"0")</f>
        <v>0</v>
      </c>
      <c r="U147" s="189">
        <f>S147+T147</f>
        <v>0</v>
      </c>
      <c r="V147" s="189">
        <f>IF(R147=2,O147,"0")</f>
        <v>76</v>
      </c>
      <c r="W147" s="189">
        <f>IF(R147=2,P147,"0")</f>
        <v>9</v>
      </c>
      <c r="X147" s="189">
        <f>V147+W147</f>
        <v>85</v>
      </c>
    </row>
    <row r="148" spans="1:24" ht="16.5" customHeight="1">
      <c r="A148" s="186"/>
      <c r="B148" s="187" t="s">
        <v>13</v>
      </c>
      <c r="C148" s="188">
        <v>136</v>
      </c>
      <c r="D148" s="188">
        <v>1</v>
      </c>
      <c r="E148" s="188">
        <f t="shared" ref="E148:E153" si="178">C148+D148</f>
        <v>137</v>
      </c>
      <c r="F148" s="188">
        <v>0</v>
      </c>
      <c r="G148" s="188">
        <v>0</v>
      </c>
      <c r="H148" s="188">
        <f t="shared" ref="H148:H153" si="179">F148+G148</f>
        <v>0</v>
      </c>
      <c r="I148" s="188">
        <v>0</v>
      </c>
      <c r="J148" s="188">
        <v>0</v>
      </c>
      <c r="K148" s="188">
        <f t="shared" ref="K148:K153" si="180">I148+J148</f>
        <v>0</v>
      </c>
      <c r="L148" s="188">
        <v>0</v>
      </c>
      <c r="M148" s="188">
        <v>0</v>
      </c>
      <c r="N148" s="188">
        <f t="shared" ref="N148:N153" si="181">L148+M148</f>
        <v>0</v>
      </c>
      <c r="O148" s="188">
        <f t="shared" ref="O148:O153" si="182">C148+F148+I148+L148</f>
        <v>136</v>
      </c>
      <c r="P148" s="188">
        <f t="shared" ref="P148:P153" si="183">D148+G148+J148+M148</f>
        <v>1</v>
      </c>
      <c r="Q148" s="189">
        <f t="shared" ref="Q148:Q153" si="184">O148+P148</f>
        <v>137</v>
      </c>
      <c r="R148" s="174">
        <v>2</v>
      </c>
      <c r="S148" s="189" t="str">
        <f t="shared" ref="S148:S153" si="185">IF(R148=1,O148,"0")</f>
        <v>0</v>
      </c>
      <c r="T148" s="189" t="str">
        <f t="shared" ref="T148:T153" si="186">IF(R148=1,P148,"0")</f>
        <v>0</v>
      </c>
      <c r="U148" s="189">
        <f t="shared" ref="U148:U153" si="187">S148+T148</f>
        <v>0</v>
      </c>
      <c r="V148" s="189">
        <f t="shared" ref="V148:V153" si="188">IF(R148=2,O148,"0")</f>
        <v>136</v>
      </c>
      <c r="W148" s="189">
        <f t="shared" ref="W148:W153" si="189">IF(R148=2,P148,"0")</f>
        <v>1</v>
      </c>
      <c r="X148" s="189">
        <f t="shared" ref="X148:X153" si="190">V148+W148</f>
        <v>137</v>
      </c>
    </row>
    <row r="149" spans="1:24" ht="16.5" customHeight="1">
      <c r="A149" s="186"/>
      <c r="B149" s="187" t="s">
        <v>24</v>
      </c>
      <c r="C149" s="188">
        <v>2</v>
      </c>
      <c r="D149" s="188">
        <v>0</v>
      </c>
      <c r="E149" s="188">
        <f t="shared" si="178"/>
        <v>2</v>
      </c>
      <c r="F149" s="188">
        <v>0</v>
      </c>
      <c r="G149" s="188">
        <v>0</v>
      </c>
      <c r="H149" s="188">
        <f t="shared" si="179"/>
        <v>0</v>
      </c>
      <c r="I149" s="188">
        <v>0</v>
      </c>
      <c r="J149" s="188">
        <v>0</v>
      </c>
      <c r="K149" s="188">
        <f t="shared" si="180"/>
        <v>0</v>
      </c>
      <c r="L149" s="188">
        <v>0</v>
      </c>
      <c r="M149" s="188">
        <v>0</v>
      </c>
      <c r="N149" s="188">
        <f t="shared" si="181"/>
        <v>0</v>
      </c>
      <c r="O149" s="188">
        <f t="shared" si="182"/>
        <v>2</v>
      </c>
      <c r="P149" s="188">
        <f t="shared" si="183"/>
        <v>0</v>
      </c>
      <c r="Q149" s="189">
        <f t="shared" si="184"/>
        <v>2</v>
      </c>
      <c r="R149" s="174">
        <v>2</v>
      </c>
      <c r="S149" s="189" t="str">
        <f t="shared" si="185"/>
        <v>0</v>
      </c>
      <c r="T149" s="189" t="str">
        <f t="shared" si="186"/>
        <v>0</v>
      </c>
      <c r="U149" s="189">
        <f t="shared" si="187"/>
        <v>0</v>
      </c>
      <c r="V149" s="189">
        <f t="shared" si="188"/>
        <v>2</v>
      </c>
      <c r="W149" s="189">
        <f t="shared" si="189"/>
        <v>0</v>
      </c>
      <c r="X149" s="189">
        <f t="shared" si="190"/>
        <v>2</v>
      </c>
    </row>
    <row r="150" spans="1:24" ht="16.5" customHeight="1">
      <c r="A150" s="186"/>
      <c r="B150" s="187" t="s">
        <v>116</v>
      </c>
      <c r="C150" s="188">
        <f>154-1</f>
        <v>153</v>
      </c>
      <c r="D150" s="188">
        <v>7</v>
      </c>
      <c r="E150" s="188">
        <f t="shared" si="178"/>
        <v>160</v>
      </c>
      <c r="F150" s="188">
        <v>0</v>
      </c>
      <c r="G150" s="188">
        <v>0</v>
      </c>
      <c r="H150" s="188">
        <f t="shared" si="179"/>
        <v>0</v>
      </c>
      <c r="I150" s="188">
        <v>0</v>
      </c>
      <c r="J150" s="188">
        <v>0</v>
      </c>
      <c r="K150" s="188">
        <f t="shared" si="180"/>
        <v>0</v>
      </c>
      <c r="L150" s="188">
        <v>0</v>
      </c>
      <c r="M150" s="188">
        <v>0</v>
      </c>
      <c r="N150" s="188">
        <f t="shared" si="181"/>
        <v>0</v>
      </c>
      <c r="O150" s="188">
        <f t="shared" si="182"/>
        <v>153</v>
      </c>
      <c r="P150" s="188">
        <f t="shared" si="183"/>
        <v>7</v>
      </c>
      <c r="Q150" s="189">
        <f t="shared" si="184"/>
        <v>160</v>
      </c>
      <c r="R150" s="174">
        <v>2</v>
      </c>
      <c r="S150" s="189" t="str">
        <f t="shared" si="185"/>
        <v>0</v>
      </c>
      <c r="T150" s="189" t="str">
        <f t="shared" si="186"/>
        <v>0</v>
      </c>
      <c r="U150" s="189">
        <f t="shared" si="187"/>
        <v>0</v>
      </c>
      <c r="V150" s="189">
        <f t="shared" si="188"/>
        <v>153</v>
      </c>
      <c r="W150" s="189">
        <f t="shared" si="189"/>
        <v>7</v>
      </c>
      <c r="X150" s="189">
        <f t="shared" si="190"/>
        <v>160</v>
      </c>
    </row>
    <row r="151" spans="1:24" ht="16.5" customHeight="1">
      <c r="A151" s="186"/>
      <c r="B151" s="187" t="s">
        <v>12</v>
      </c>
      <c r="C151" s="188">
        <v>171</v>
      </c>
      <c r="D151" s="188">
        <v>9</v>
      </c>
      <c r="E151" s="188">
        <f t="shared" si="178"/>
        <v>180</v>
      </c>
      <c r="F151" s="188">
        <v>0</v>
      </c>
      <c r="G151" s="188">
        <v>0</v>
      </c>
      <c r="H151" s="188">
        <f t="shared" si="179"/>
        <v>0</v>
      </c>
      <c r="I151" s="188">
        <v>0</v>
      </c>
      <c r="J151" s="188">
        <v>0</v>
      </c>
      <c r="K151" s="188">
        <f t="shared" si="180"/>
        <v>0</v>
      </c>
      <c r="L151" s="188">
        <v>0</v>
      </c>
      <c r="M151" s="188">
        <v>0</v>
      </c>
      <c r="N151" s="188">
        <f t="shared" si="181"/>
        <v>0</v>
      </c>
      <c r="O151" s="188">
        <f t="shared" si="182"/>
        <v>171</v>
      </c>
      <c r="P151" s="188">
        <f t="shared" si="183"/>
        <v>9</v>
      </c>
      <c r="Q151" s="189">
        <f t="shared" si="184"/>
        <v>180</v>
      </c>
      <c r="R151" s="174">
        <v>2</v>
      </c>
      <c r="S151" s="189" t="str">
        <f t="shared" si="185"/>
        <v>0</v>
      </c>
      <c r="T151" s="189" t="str">
        <f t="shared" si="186"/>
        <v>0</v>
      </c>
      <c r="U151" s="189">
        <f t="shared" si="187"/>
        <v>0</v>
      </c>
      <c r="V151" s="189">
        <f t="shared" si="188"/>
        <v>171</v>
      </c>
      <c r="W151" s="189">
        <f t="shared" si="189"/>
        <v>9</v>
      </c>
      <c r="X151" s="189">
        <f t="shared" si="190"/>
        <v>180</v>
      </c>
    </row>
    <row r="152" spans="1:24" ht="16.5" customHeight="1">
      <c r="A152" s="186"/>
      <c r="B152" s="187" t="s">
        <v>62</v>
      </c>
      <c r="C152" s="188">
        <v>126</v>
      </c>
      <c r="D152" s="188">
        <v>7</v>
      </c>
      <c r="E152" s="188">
        <f t="shared" si="178"/>
        <v>133</v>
      </c>
      <c r="F152" s="188">
        <v>0</v>
      </c>
      <c r="G152" s="188">
        <v>0</v>
      </c>
      <c r="H152" s="188">
        <f t="shared" si="179"/>
        <v>0</v>
      </c>
      <c r="I152" s="188">
        <v>0</v>
      </c>
      <c r="J152" s="188">
        <v>0</v>
      </c>
      <c r="K152" s="188">
        <f t="shared" si="180"/>
        <v>0</v>
      </c>
      <c r="L152" s="188">
        <v>0</v>
      </c>
      <c r="M152" s="188">
        <v>0</v>
      </c>
      <c r="N152" s="188">
        <f t="shared" si="181"/>
        <v>0</v>
      </c>
      <c r="O152" s="188">
        <f t="shared" si="182"/>
        <v>126</v>
      </c>
      <c r="P152" s="188">
        <f t="shared" si="183"/>
        <v>7</v>
      </c>
      <c r="Q152" s="189">
        <f t="shared" si="184"/>
        <v>133</v>
      </c>
      <c r="R152" s="174">
        <v>2</v>
      </c>
      <c r="S152" s="189" t="str">
        <f t="shared" si="185"/>
        <v>0</v>
      </c>
      <c r="T152" s="189" t="str">
        <f t="shared" si="186"/>
        <v>0</v>
      </c>
      <c r="U152" s="189">
        <f t="shared" si="187"/>
        <v>0</v>
      </c>
      <c r="V152" s="189">
        <f t="shared" si="188"/>
        <v>126</v>
      </c>
      <c r="W152" s="189">
        <f t="shared" si="189"/>
        <v>7</v>
      </c>
      <c r="X152" s="189">
        <f t="shared" si="190"/>
        <v>133</v>
      </c>
    </row>
    <row r="153" spans="1:24" ht="16.5" customHeight="1">
      <c r="A153" s="186"/>
      <c r="B153" s="187" t="s">
        <v>109</v>
      </c>
      <c r="C153" s="188">
        <v>111</v>
      </c>
      <c r="D153" s="188">
        <v>2</v>
      </c>
      <c r="E153" s="188">
        <f t="shared" si="178"/>
        <v>113</v>
      </c>
      <c r="F153" s="188">
        <v>0</v>
      </c>
      <c r="G153" s="188">
        <v>0</v>
      </c>
      <c r="H153" s="188">
        <f t="shared" si="179"/>
        <v>0</v>
      </c>
      <c r="I153" s="188">
        <v>0</v>
      </c>
      <c r="J153" s="188">
        <v>0</v>
      </c>
      <c r="K153" s="188">
        <f t="shared" si="180"/>
        <v>0</v>
      </c>
      <c r="L153" s="188">
        <v>0</v>
      </c>
      <c r="M153" s="188">
        <v>0</v>
      </c>
      <c r="N153" s="188">
        <f t="shared" si="181"/>
        <v>0</v>
      </c>
      <c r="O153" s="188">
        <f t="shared" si="182"/>
        <v>111</v>
      </c>
      <c r="P153" s="188">
        <f t="shared" si="183"/>
        <v>2</v>
      </c>
      <c r="Q153" s="189">
        <f t="shared" si="184"/>
        <v>113</v>
      </c>
      <c r="R153" s="174">
        <v>2</v>
      </c>
      <c r="S153" s="189" t="str">
        <f t="shared" si="185"/>
        <v>0</v>
      </c>
      <c r="T153" s="189" t="str">
        <f t="shared" si="186"/>
        <v>0</v>
      </c>
      <c r="U153" s="189">
        <f t="shared" si="187"/>
        <v>0</v>
      </c>
      <c r="V153" s="189">
        <f t="shared" si="188"/>
        <v>111</v>
      </c>
      <c r="W153" s="189">
        <f t="shared" si="189"/>
        <v>2</v>
      </c>
      <c r="X153" s="189">
        <f t="shared" si="190"/>
        <v>113</v>
      </c>
    </row>
    <row r="154" spans="1:24" s="194" customFormat="1" ht="16.5" customHeight="1">
      <c r="A154" s="190"/>
      <c r="B154" s="191" t="s">
        <v>87</v>
      </c>
      <c r="C154" s="192">
        <f t="shared" ref="C154:X154" si="191">SUM(C147:C153)</f>
        <v>775</v>
      </c>
      <c r="D154" s="192">
        <f t="shared" si="191"/>
        <v>35</v>
      </c>
      <c r="E154" s="192">
        <f t="shared" si="191"/>
        <v>810</v>
      </c>
      <c r="F154" s="192">
        <f t="shared" si="191"/>
        <v>0</v>
      </c>
      <c r="G154" s="192">
        <f t="shared" si="191"/>
        <v>0</v>
      </c>
      <c r="H154" s="192">
        <f t="shared" si="191"/>
        <v>0</v>
      </c>
      <c r="I154" s="192">
        <f t="shared" si="191"/>
        <v>0</v>
      </c>
      <c r="J154" s="192">
        <f t="shared" si="191"/>
        <v>0</v>
      </c>
      <c r="K154" s="192">
        <f t="shared" si="191"/>
        <v>0</v>
      </c>
      <c r="L154" s="192">
        <f t="shared" si="191"/>
        <v>0</v>
      </c>
      <c r="M154" s="192">
        <f t="shared" si="191"/>
        <v>0</v>
      </c>
      <c r="N154" s="192">
        <f t="shared" si="191"/>
        <v>0</v>
      </c>
      <c r="O154" s="192">
        <f t="shared" si="191"/>
        <v>775</v>
      </c>
      <c r="P154" s="192">
        <f t="shared" si="191"/>
        <v>35</v>
      </c>
      <c r="Q154" s="173">
        <f t="shared" si="191"/>
        <v>810</v>
      </c>
      <c r="R154" s="174">
        <f t="shared" si="191"/>
        <v>14</v>
      </c>
      <c r="S154" s="173">
        <f t="shared" si="191"/>
        <v>0</v>
      </c>
      <c r="T154" s="173">
        <f t="shared" si="191"/>
        <v>0</v>
      </c>
      <c r="U154" s="173">
        <f t="shared" si="191"/>
        <v>0</v>
      </c>
      <c r="V154" s="173">
        <f t="shared" si="191"/>
        <v>775</v>
      </c>
      <c r="W154" s="173">
        <f t="shared" si="191"/>
        <v>35</v>
      </c>
      <c r="X154" s="173">
        <f t="shared" si="191"/>
        <v>810</v>
      </c>
    </row>
    <row r="155" spans="1:24" ht="16.5" customHeight="1">
      <c r="A155" s="186"/>
      <c r="B155" s="197" t="s">
        <v>139</v>
      </c>
      <c r="C155" s="177"/>
      <c r="D155" s="177"/>
      <c r="E155" s="177"/>
      <c r="F155" s="177"/>
      <c r="G155" s="177"/>
      <c r="H155" s="177"/>
      <c r="I155" s="177"/>
      <c r="J155" s="177"/>
      <c r="K155" s="177"/>
      <c r="L155" s="177"/>
      <c r="M155" s="177"/>
      <c r="N155" s="177"/>
      <c r="O155" s="177"/>
      <c r="P155" s="177"/>
      <c r="Q155" s="195"/>
      <c r="R155" s="178"/>
      <c r="S155" s="195"/>
      <c r="T155" s="195"/>
      <c r="U155" s="195"/>
      <c r="V155" s="195"/>
      <c r="W155" s="195"/>
      <c r="X155" s="196"/>
    </row>
    <row r="156" spans="1:24" ht="16.5" customHeight="1">
      <c r="A156" s="186"/>
      <c r="B156" s="187" t="s">
        <v>101</v>
      </c>
      <c r="C156" s="188">
        <v>0</v>
      </c>
      <c r="D156" s="188">
        <v>0</v>
      </c>
      <c r="E156" s="188">
        <f t="shared" ref="E156:E170" si="192">C156+D156</f>
        <v>0</v>
      </c>
      <c r="F156" s="188">
        <v>0</v>
      </c>
      <c r="G156" s="188">
        <v>0</v>
      </c>
      <c r="H156" s="188">
        <f t="shared" ref="H156:H170" si="193">F156+G156</f>
        <v>0</v>
      </c>
      <c r="I156" s="188">
        <v>58</v>
      </c>
      <c r="J156" s="188">
        <v>3</v>
      </c>
      <c r="K156" s="188">
        <f t="shared" ref="K156:K170" si="194">I156+J156</f>
        <v>61</v>
      </c>
      <c r="L156" s="188">
        <v>0</v>
      </c>
      <c r="M156" s="188">
        <v>0</v>
      </c>
      <c r="N156" s="188">
        <f t="shared" ref="N156:N170" si="195">L156+M156</f>
        <v>0</v>
      </c>
      <c r="O156" s="188">
        <f t="shared" ref="O156" si="196">C156+F156+I156+L156</f>
        <v>58</v>
      </c>
      <c r="P156" s="188">
        <f t="shared" ref="P156" si="197">D156+G156+J156+M156</f>
        <v>3</v>
      </c>
      <c r="Q156" s="189">
        <f t="shared" ref="Q156" si="198">O156+P156</f>
        <v>61</v>
      </c>
      <c r="R156" s="174">
        <v>2</v>
      </c>
      <c r="S156" s="189" t="str">
        <f t="shared" ref="S156" si="199">IF(R156=1,O156,"0")</f>
        <v>0</v>
      </c>
      <c r="T156" s="189" t="str">
        <f t="shared" ref="T156" si="200">IF(R156=1,P156,"0")</f>
        <v>0</v>
      </c>
      <c r="U156" s="189">
        <f t="shared" ref="U156" si="201">S156+T156</f>
        <v>0</v>
      </c>
      <c r="V156" s="189">
        <f t="shared" ref="V156" si="202">IF(R156=2,O156,"0")</f>
        <v>58</v>
      </c>
      <c r="W156" s="189">
        <f t="shared" ref="W156" si="203">IF(R156=2,P156,"0")</f>
        <v>3</v>
      </c>
      <c r="X156" s="189">
        <f t="shared" ref="X156" si="204">V156+W156</f>
        <v>61</v>
      </c>
    </row>
    <row r="157" spans="1:24" ht="16.5" customHeight="1">
      <c r="A157" s="186"/>
      <c r="B157" s="187" t="s">
        <v>23</v>
      </c>
      <c r="C157" s="188">
        <v>0</v>
      </c>
      <c r="D157" s="188">
        <v>0</v>
      </c>
      <c r="E157" s="188">
        <f t="shared" si="192"/>
        <v>0</v>
      </c>
      <c r="F157" s="188">
        <v>0</v>
      </c>
      <c r="G157" s="188">
        <v>0</v>
      </c>
      <c r="H157" s="188">
        <f t="shared" si="193"/>
        <v>0</v>
      </c>
      <c r="I157" s="188">
        <v>0</v>
      </c>
      <c r="J157" s="188">
        <v>1</v>
      </c>
      <c r="K157" s="188">
        <f t="shared" si="194"/>
        <v>1</v>
      </c>
      <c r="L157" s="188">
        <v>0</v>
      </c>
      <c r="M157" s="188">
        <v>0</v>
      </c>
      <c r="N157" s="188">
        <f t="shared" si="195"/>
        <v>0</v>
      </c>
      <c r="O157" s="188">
        <f t="shared" ref="O157:O170" si="205">C157+F157+I157+L157</f>
        <v>0</v>
      </c>
      <c r="P157" s="188">
        <f t="shared" ref="P157:P170" si="206">D157+G157+J157+M157</f>
        <v>1</v>
      </c>
      <c r="Q157" s="189">
        <f t="shared" ref="Q157:Q170" si="207">O157+P157</f>
        <v>1</v>
      </c>
      <c r="R157" s="174">
        <v>2</v>
      </c>
      <c r="S157" s="189" t="str">
        <f t="shared" ref="S157:S170" si="208">IF(R157=1,O157,"0")</f>
        <v>0</v>
      </c>
      <c r="T157" s="189" t="str">
        <f t="shared" ref="T157:T170" si="209">IF(R157=1,P157,"0")</f>
        <v>0</v>
      </c>
      <c r="U157" s="189">
        <f t="shared" ref="U157:U170" si="210">S157+T157</f>
        <v>0</v>
      </c>
      <c r="V157" s="189">
        <f t="shared" ref="V157:V170" si="211">IF(R157=2,O157,"0")</f>
        <v>0</v>
      </c>
      <c r="W157" s="189">
        <f t="shared" ref="W157:W170" si="212">IF(R157=2,P157,"0")</f>
        <v>1</v>
      </c>
      <c r="X157" s="189">
        <f t="shared" ref="X157:X170" si="213">V157+W157</f>
        <v>1</v>
      </c>
    </row>
    <row r="158" spans="1:24" ht="16.5" customHeight="1">
      <c r="A158" s="186"/>
      <c r="B158" s="187" t="s">
        <v>13</v>
      </c>
      <c r="C158" s="188">
        <v>0</v>
      </c>
      <c r="D158" s="188">
        <v>0</v>
      </c>
      <c r="E158" s="188">
        <f t="shared" si="192"/>
        <v>0</v>
      </c>
      <c r="F158" s="188">
        <v>0</v>
      </c>
      <c r="G158" s="188">
        <v>0</v>
      </c>
      <c r="H158" s="188">
        <f t="shared" si="193"/>
        <v>0</v>
      </c>
      <c r="I158" s="188">
        <v>32</v>
      </c>
      <c r="J158" s="188">
        <v>0</v>
      </c>
      <c r="K158" s="188">
        <f t="shared" si="194"/>
        <v>32</v>
      </c>
      <c r="L158" s="188">
        <v>0</v>
      </c>
      <c r="M158" s="188">
        <v>0</v>
      </c>
      <c r="N158" s="188">
        <f t="shared" si="195"/>
        <v>0</v>
      </c>
      <c r="O158" s="188">
        <f t="shared" si="205"/>
        <v>32</v>
      </c>
      <c r="P158" s="188">
        <f t="shared" si="206"/>
        <v>0</v>
      </c>
      <c r="Q158" s="189">
        <f t="shared" si="207"/>
        <v>32</v>
      </c>
      <c r="R158" s="174">
        <v>2</v>
      </c>
      <c r="S158" s="189" t="str">
        <f t="shared" si="208"/>
        <v>0</v>
      </c>
      <c r="T158" s="189" t="str">
        <f t="shared" si="209"/>
        <v>0</v>
      </c>
      <c r="U158" s="189">
        <f t="shared" si="210"/>
        <v>0</v>
      </c>
      <c r="V158" s="189">
        <f t="shared" si="211"/>
        <v>32</v>
      </c>
      <c r="W158" s="189">
        <f t="shared" si="212"/>
        <v>0</v>
      </c>
      <c r="X158" s="189">
        <f t="shared" si="213"/>
        <v>32</v>
      </c>
    </row>
    <row r="159" spans="1:24" ht="16.5" customHeight="1">
      <c r="A159" s="186"/>
      <c r="B159" s="187" t="s">
        <v>108</v>
      </c>
      <c r="C159" s="188">
        <v>0</v>
      </c>
      <c r="D159" s="188">
        <v>0</v>
      </c>
      <c r="E159" s="188">
        <f t="shared" si="192"/>
        <v>0</v>
      </c>
      <c r="F159" s="188">
        <v>0</v>
      </c>
      <c r="G159" s="188">
        <v>0</v>
      </c>
      <c r="H159" s="188">
        <f t="shared" si="193"/>
        <v>0</v>
      </c>
      <c r="I159" s="188">
        <v>23</v>
      </c>
      <c r="J159" s="188">
        <v>3</v>
      </c>
      <c r="K159" s="188">
        <f t="shared" si="194"/>
        <v>26</v>
      </c>
      <c r="L159" s="188">
        <v>0</v>
      </c>
      <c r="M159" s="188">
        <v>0</v>
      </c>
      <c r="N159" s="188">
        <f t="shared" si="195"/>
        <v>0</v>
      </c>
      <c r="O159" s="188">
        <f t="shared" si="205"/>
        <v>23</v>
      </c>
      <c r="P159" s="188">
        <f t="shared" si="206"/>
        <v>3</v>
      </c>
      <c r="Q159" s="189">
        <f t="shared" si="207"/>
        <v>26</v>
      </c>
      <c r="R159" s="174">
        <v>2</v>
      </c>
      <c r="S159" s="189" t="str">
        <f t="shared" si="208"/>
        <v>0</v>
      </c>
      <c r="T159" s="189" t="str">
        <f t="shared" si="209"/>
        <v>0</v>
      </c>
      <c r="U159" s="189">
        <f t="shared" si="210"/>
        <v>0</v>
      </c>
      <c r="V159" s="189">
        <f t="shared" si="211"/>
        <v>23</v>
      </c>
      <c r="W159" s="189">
        <f t="shared" si="212"/>
        <v>3</v>
      </c>
      <c r="X159" s="189">
        <f t="shared" si="213"/>
        <v>26</v>
      </c>
    </row>
    <row r="160" spans="1:24" ht="16.5" customHeight="1">
      <c r="A160" s="186"/>
      <c r="B160" s="187" t="s">
        <v>201</v>
      </c>
      <c r="C160" s="188">
        <v>0</v>
      </c>
      <c r="D160" s="188">
        <v>0</v>
      </c>
      <c r="E160" s="188">
        <f t="shared" si="192"/>
        <v>0</v>
      </c>
      <c r="F160" s="188">
        <v>0</v>
      </c>
      <c r="G160" s="188">
        <v>0</v>
      </c>
      <c r="H160" s="188">
        <f t="shared" si="193"/>
        <v>0</v>
      </c>
      <c r="I160" s="188">
        <v>24</v>
      </c>
      <c r="J160" s="188">
        <v>0</v>
      </c>
      <c r="K160" s="188">
        <f t="shared" si="194"/>
        <v>24</v>
      </c>
      <c r="L160" s="188">
        <v>0</v>
      </c>
      <c r="M160" s="188">
        <v>0</v>
      </c>
      <c r="N160" s="188">
        <f t="shared" si="195"/>
        <v>0</v>
      </c>
      <c r="O160" s="188">
        <f t="shared" si="205"/>
        <v>24</v>
      </c>
      <c r="P160" s="188">
        <f t="shared" si="206"/>
        <v>0</v>
      </c>
      <c r="Q160" s="189">
        <f t="shared" si="207"/>
        <v>24</v>
      </c>
      <c r="R160" s="174">
        <v>2</v>
      </c>
      <c r="S160" s="189" t="str">
        <f t="shared" si="208"/>
        <v>0</v>
      </c>
      <c r="T160" s="189" t="str">
        <f t="shared" si="209"/>
        <v>0</v>
      </c>
      <c r="U160" s="189">
        <f t="shared" si="210"/>
        <v>0</v>
      </c>
      <c r="V160" s="189">
        <f t="shared" si="211"/>
        <v>24</v>
      </c>
      <c r="W160" s="189">
        <f t="shared" si="212"/>
        <v>0</v>
      </c>
      <c r="X160" s="189">
        <f t="shared" si="213"/>
        <v>24</v>
      </c>
    </row>
    <row r="161" spans="1:24" ht="16.5" customHeight="1">
      <c r="A161" s="186"/>
      <c r="B161" s="187" t="s">
        <v>202</v>
      </c>
      <c r="C161" s="188">
        <v>0</v>
      </c>
      <c r="D161" s="188">
        <v>0</v>
      </c>
      <c r="E161" s="188">
        <f t="shared" si="192"/>
        <v>0</v>
      </c>
      <c r="F161" s="188">
        <v>0</v>
      </c>
      <c r="G161" s="188">
        <v>0</v>
      </c>
      <c r="H161" s="188">
        <f t="shared" si="193"/>
        <v>0</v>
      </c>
      <c r="I161" s="188">
        <v>14</v>
      </c>
      <c r="J161" s="188">
        <v>2</v>
      </c>
      <c r="K161" s="188">
        <f t="shared" si="194"/>
        <v>16</v>
      </c>
      <c r="L161" s="188">
        <v>0</v>
      </c>
      <c r="M161" s="188">
        <v>0</v>
      </c>
      <c r="N161" s="188">
        <f t="shared" si="195"/>
        <v>0</v>
      </c>
      <c r="O161" s="188">
        <f t="shared" si="205"/>
        <v>14</v>
      </c>
      <c r="P161" s="188">
        <f t="shared" si="206"/>
        <v>2</v>
      </c>
      <c r="Q161" s="189">
        <f t="shared" si="207"/>
        <v>16</v>
      </c>
      <c r="R161" s="174">
        <v>2</v>
      </c>
      <c r="S161" s="189" t="str">
        <f t="shared" si="208"/>
        <v>0</v>
      </c>
      <c r="T161" s="189" t="str">
        <f t="shared" si="209"/>
        <v>0</v>
      </c>
      <c r="U161" s="189">
        <f t="shared" si="210"/>
        <v>0</v>
      </c>
      <c r="V161" s="189">
        <f t="shared" si="211"/>
        <v>14</v>
      </c>
      <c r="W161" s="189">
        <f t="shared" si="212"/>
        <v>2</v>
      </c>
      <c r="X161" s="189">
        <f t="shared" si="213"/>
        <v>16</v>
      </c>
    </row>
    <row r="162" spans="1:24" ht="16.5" customHeight="1">
      <c r="A162" s="186"/>
      <c r="B162" s="187" t="s">
        <v>174</v>
      </c>
      <c r="C162" s="188">
        <v>0</v>
      </c>
      <c r="D162" s="188">
        <v>0</v>
      </c>
      <c r="E162" s="188">
        <f t="shared" si="192"/>
        <v>0</v>
      </c>
      <c r="F162" s="188">
        <v>0</v>
      </c>
      <c r="G162" s="188">
        <v>0</v>
      </c>
      <c r="H162" s="188">
        <f t="shared" si="193"/>
        <v>0</v>
      </c>
      <c r="I162" s="188">
        <v>9</v>
      </c>
      <c r="J162" s="188">
        <v>0</v>
      </c>
      <c r="K162" s="188">
        <f t="shared" si="194"/>
        <v>9</v>
      </c>
      <c r="L162" s="188">
        <v>0</v>
      </c>
      <c r="M162" s="188">
        <v>0</v>
      </c>
      <c r="N162" s="188">
        <f t="shared" si="195"/>
        <v>0</v>
      </c>
      <c r="O162" s="188">
        <f t="shared" si="205"/>
        <v>9</v>
      </c>
      <c r="P162" s="188">
        <f t="shared" si="206"/>
        <v>0</v>
      </c>
      <c r="Q162" s="189">
        <f t="shared" si="207"/>
        <v>9</v>
      </c>
      <c r="R162" s="174">
        <v>2</v>
      </c>
      <c r="S162" s="189" t="str">
        <f t="shared" si="208"/>
        <v>0</v>
      </c>
      <c r="T162" s="189" t="str">
        <f t="shared" si="209"/>
        <v>0</v>
      </c>
      <c r="U162" s="189">
        <f t="shared" si="210"/>
        <v>0</v>
      </c>
      <c r="V162" s="189">
        <f t="shared" si="211"/>
        <v>9</v>
      </c>
      <c r="W162" s="189">
        <f t="shared" si="212"/>
        <v>0</v>
      </c>
      <c r="X162" s="189">
        <f t="shared" si="213"/>
        <v>9</v>
      </c>
    </row>
    <row r="163" spans="1:24" ht="16.5" customHeight="1">
      <c r="A163" s="186"/>
      <c r="B163" s="187" t="s">
        <v>172</v>
      </c>
      <c r="C163" s="188">
        <v>0</v>
      </c>
      <c r="D163" s="188">
        <v>0</v>
      </c>
      <c r="E163" s="188">
        <f t="shared" si="192"/>
        <v>0</v>
      </c>
      <c r="F163" s="188">
        <v>0</v>
      </c>
      <c r="G163" s="188">
        <v>0</v>
      </c>
      <c r="H163" s="188">
        <f t="shared" si="193"/>
        <v>0</v>
      </c>
      <c r="I163" s="188">
        <v>44</v>
      </c>
      <c r="J163" s="188">
        <v>2</v>
      </c>
      <c r="K163" s="188">
        <f t="shared" si="194"/>
        <v>46</v>
      </c>
      <c r="L163" s="188">
        <v>0</v>
      </c>
      <c r="M163" s="188">
        <v>0</v>
      </c>
      <c r="N163" s="188">
        <f t="shared" si="195"/>
        <v>0</v>
      </c>
      <c r="O163" s="188">
        <f t="shared" si="205"/>
        <v>44</v>
      </c>
      <c r="P163" s="188">
        <f t="shared" si="206"/>
        <v>2</v>
      </c>
      <c r="Q163" s="189">
        <f t="shared" si="207"/>
        <v>46</v>
      </c>
      <c r="R163" s="174">
        <v>2</v>
      </c>
      <c r="S163" s="189" t="str">
        <f t="shared" si="208"/>
        <v>0</v>
      </c>
      <c r="T163" s="189" t="str">
        <f t="shared" si="209"/>
        <v>0</v>
      </c>
      <c r="U163" s="189">
        <f t="shared" si="210"/>
        <v>0</v>
      </c>
      <c r="V163" s="189">
        <f t="shared" si="211"/>
        <v>44</v>
      </c>
      <c r="W163" s="189">
        <f t="shared" si="212"/>
        <v>2</v>
      </c>
      <c r="X163" s="189">
        <f t="shared" si="213"/>
        <v>46</v>
      </c>
    </row>
    <row r="164" spans="1:24" ht="16.5" customHeight="1">
      <c r="A164" s="186"/>
      <c r="B164" s="187" t="s">
        <v>173</v>
      </c>
      <c r="C164" s="188">
        <v>0</v>
      </c>
      <c r="D164" s="188">
        <v>0</v>
      </c>
      <c r="E164" s="188">
        <f t="shared" si="192"/>
        <v>0</v>
      </c>
      <c r="F164" s="188">
        <v>0</v>
      </c>
      <c r="G164" s="188">
        <v>0</v>
      </c>
      <c r="H164" s="188">
        <f t="shared" si="193"/>
        <v>0</v>
      </c>
      <c r="I164" s="188">
        <v>11</v>
      </c>
      <c r="J164" s="188">
        <v>0</v>
      </c>
      <c r="K164" s="188">
        <f t="shared" si="194"/>
        <v>11</v>
      </c>
      <c r="L164" s="188">
        <v>0</v>
      </c>
      <c r="M164" s="188">
        <v>0</v>
      </c>
      <c r="N164" s="188">
        <f t="shared" si="195"/>
        <v>0</v>
      </c>
      <c r="O164" s="188">
        <f t="shared" si="205"/>
        <v>11</v>
      </c>
      <c r="P164" s="188">
        <f t="shared" si="206"/>
        <v>0</v>
      </c>
      <c r="Q164" s="189">
        <f t="shared" si="207"/>
        <v>11</v>
      </c>
      <c r="R164" s="174">
        <v>2</v>
      </c>
      <c r="S164" s="189" t="str">
        <f t="shared" si="208"/>
        <v>0</v>
      </c>
      <c r="T164" s="189" t="str">
        <f t="shared" si="209"/>
        <v>0</v>
      </c>
      <c r="U164" s="189">
        <f t="shared" si="210"/>
        <v>0</v>
      </c>
      <c r="V164" s="189">
        <f t="shared" si="211"/>
        <v>11</v>
      </c>
      <c r="W164" s="189">
        <f t="shared" si="212"/>
        <v>0</v>
      </c>
      <c r="X164" s="189">
        <f t="shared" si="213"/>
        <v>11</v>
      </c>
    </row>
    <row r="165" spans="1:24" ht="16.5" customHeight="1">
      <c r="A165" s="186"/>
      <c r="B165" s="187" t="s">
        <v>203</v>
      </c>
      <c r="C165" s="188">
        <v>0</v>
      </c>
      <c r="D165" s="188">
        <v>0</v>
      </c>
      <c r="E165" s="188">
        <f t="shared" si="192"/>
        <v>0</v>
      </c>
      <c r="F165" s="188">
        <v>0</v>
      </c>
      <c r="G165" s="188">
        <v>0</v>
      </c>
      <c r="H165" s="188">
        <f t="shared" si="193"/>
        <v>0</v>
      </c>
      <c r="I165" s="188">
        <v>4</v>
      </c>
      <c r="J165" s="188">
        <v>0</v>
      </c>
      <c r="K165" s="188">
        <f t="shared" si="194"/>
        <v>4</v>
      </c>
      <c r="L165" s="188">
        <v>0</v>
      </c>
      <c r="M165" s="188">
        <v>0</v>
      </c>
      <c r="N165" s="188">
        <f t="shared" si="195"/>
        <v>0</v>
      </c>
      <c r="O165" s="188">
        <f t="shared" si="205"/>
        <v>4</v>
      </c>
      <c r="P165" s="188">
        <f t="shared" si="206"/>
        <v>0</v>
      </c>
      <c r="Q165" s="189">
        <f t="shared" si="207"/>
        <v>4</v>
      </c>
      <c r="R165" s="174">
        <v>2</v>
      </c>
      <c r="S165" s="189" t="str">
        <f t="shared" si="208"/>
        <v>0</v>
      </c>
      <c r="T165" s="189" t="str">
        <f t="shared" si="209"/>
        <v>0</v>
      </c>
      <c r="U165" s="189">
        <f t="shared" si="210"/>
        <v>0</v>
      </c>
      <c r="V165" s="189">
        <f t="shared" si="211"/>
        <v>4</v>
      </c>
      <c r="W165" s="189">
        <f t="shared" si="212"/>
        <v>0</v>
      </c>
      <c r="X165" s="189">
        <f t="shared" si="213"/>
        <v>4</v>
      </c>
    </row>
    <row r="166" spans="1:24" ht="16.5" customHeight="1">
      <c r="A166" s="186"/>
      <c r="B166" s="187" t="s">
        <v>22</v>
      </c>
      <c r="C166" s="188">
        <v>0</v>
      </c>
      <c r="D166" s="188">
        <v>0</v>
      </c>
      <c r="E166" s="188">
        <f t="shared" si="192"/>
        <v>0</v>
      </c>
      <c r="F166" s="188">
        <v>0</v>
      </c>
      <c r="G166" s="188">
        <v>0</v>
      </c>
      <c r="H166" s="188">
        <f t="shared" si="193"/>
        <v>0</v>
      </c>
      <c r="I166" s="188">
        <v>3</v>
      </c>
      <c r="J166" s="188">
        <v>0</v>
      </c>
      <c r="K166" s="188">
        <f t="shared" si="194"/>
        <v>3</v>
      </c>
      <c r="L166" s="188">
        <v>0</v>
      </c>
      <c r="M166" s="188">
        <v>0</v>
      </c>
      <c r="N166" s="188">
        <f t="shared" si="195"/>
        <v>0</v>
      </c>
      <c r="O166" s="188">
        <f t="shared" si="205"/>
        <v>3</v>
      </c>
      <c r="P166" s="188">
        <f t="shared" si="206"/>
        <v>0</v>
      </c>
      <c r="Q166" s="189">
        <f t="shared" si="207"/>
        <v>3</v>
      </c>
      <c r="R166" s="174">
        <v>2</v>
      </c>
      <c r="S166" s="189" t="str">
        <f t="shared" si="208"/>
        <v>0</v>
      </c>
      <c r="T166" s="189" t="str">
        <f t="shared" si="209"/>
        <v>0</v>
      </c>
      <c r="U166" s="189">
        <f t="shared" si="210"/>
        <v>0</v>
      </c>
      <c r="V166" s="189">
        <f t="shared" si="211"/>
        <v>3</v>
      </c>
      <c r="W166" s="189">
        <f t="shared" si="212"/>
        <v>0</v>
      </c>
      <c r="X166" s="189">
        <f t="shared" si="213"/>
        <v>3</v>
      </c>
    </row>
    <row r="167" spans="1:24" ht="16.5" customHeight="1">
      <c r="A167" s="186"/>
      <c r="B167" s="187" t="s">
        <v>141</v>
      </c>
      <c r="C167" s="188">
        <v>0</v>
      </c>
      <c r="D167" s="188">
        <v>0</v>
      </c>
      <c r="E167" s="188">
        <f t="shared" si="192"/>
        <v>0</v>
      </c>
      <c r="F167" s="188">
        <v>0</v>
      </c>
      <c r="G167" s="188">
        <v>0</v>
      </c>
      <c r="H167" s="188">
        <f t="shared" si="193"/>
        <v>0</v>
      </c>
      <c r="I167" s="188">
        <v>4</v>
      </c>
      <c r="J167" s="188">
        <v>0</v>
      </c>
      <c r="K167" s="188">
        <f t="shared" si="194"/>
        <v>4</v>
      </c>
      <c r="L167" s="188">
        <v>0</v>
      </c>
      <c r="M167" s="188">
        <v>0</v>
      </c>
      <c r="N167" s="188">
        <f t="shared" si="195"/>
        <v>0</v>
      </c>
      <c r="O167" s="188">
        <f t="shared" si="205"/>
        <v>4</v>
      </c>
      <c r="P167" s="188">
        <f t="shared" si="206"/>
        <v>0</v>
      </c>
      <c r="Q167" s="189">
        <f t="shared" si="207"/>
        <v>4</v>
      </c>
      <c r="R167" s="174">
        <v>2</v>
      </c>
      <c r="S167" s="189" t="str">
        <f t="shared" si="208"/>
        <v>0</v>
      </c>
      <c r="T167" s="189" t="str">
        <f t="shared" si="209"/>
        <v>0</v>
      </c>
      <c r="U167" s="189">
        <f t="shared" si="210"/>
        <v>0</v>
      </c>
      <c r="V167" s="189">
        <f t="shared" si="211"/>
        <v>4</v>
      </c>
      <c r="W167" s="189">
        <f t="shared" si="212"/>
        <v>0</v>
      </c>
      <c r="X167" s="189">
        <f t="shared" si="213"/>
        <v>4</v>
      </c>
    </row>
    <row r="168" spans="1:24" ht="16.5" customHeight="1">
      <c r="A168" s="186"/>
      <c r="B168" s="187" t="s">
        <v>140</v>
      </c>
      <c r="C168" s="188">
        <v>0</v>
      </c>
      <c r="D168" s="188">
        <v>0</v>
      </c>
      <c r="E168" s="188">
        <f t="shared" si="192"/>
        <v>0</v>
      </c>
      <c r="F168" s="188">
        <v>0</v>
      </c>
      <c r="G168" s="188">
        <v>0</v>
      </c>
      <c r="H168" s="188">
        <f t="shared" si="193"/>
        <v>0</v>
      </c>
      <c r="I168" s="188">
        <v>2</v>
      </c>
      <c r="J168" s="188">
        <v>1</v>
      </c>
      <c r="K168" s="188">
        <f t="shared" si="194"/>
        <v>3</v>
      </c>
      <c r="L168" s="188">
        <v>0</v>
      </c>
      <c r="M168" s="188">
        <v>0</v>
      </c>
      <c r="N168" s="188">
        <f t="shared" si="195"/>
        <v>0</v>
      </c>
      <c r="O168" s="188">
        <f t="shared" si="205"/>
        <v>2</v>
      </c>
      <c r="P168" s="188">
        <f t="shared" si="206"/>
        <v>1</v>
      </c>
      <c r="Q168" s="189">
        <f t="shared" si="207"/>
        <v>3</v>
      </c>
      <c r="R168" s="174">
        <v>2</v>
      </c>
      <c r="S168" s="189" t="str">
        <f t="shared" si="208"/>
        <v>0</v>
      </c>
      <c r="T168" s="189" t="str">
        <f t="shared" si="209"/>
        <v>0</v>
      </c>
      <c r="U168" s="189">
        <f t="shared" si="210"/>
        <v>0</v>
      </c>
      <c r="V168" s="189">
        <f t="shared" si="211"/>
        <v>2</v>
      </c>
      <c r="W168" s="189">
        <f t="shared" si="212"/>
        <v>1</v>
      </c>
      <c r="X168" s="189">
        <f t="shared" si="213"/>
        <v>3</v>
      </c>
    </row>
    <row r="169" spans="1:24" ht="16.5" customHeight="1">
      <c r="A169" s="186"/>
      <c r="B169" s="187" t="s">
        <v>14</v>
      </c>
      <c r="C169" s="188">
        <v>0</v>
      </c>
      <c r="D169" s="188">
        <v>0</v>
      </c>
      <c r="E169" s="188">
        <f t="shared" si="192"/>
        <v>0</v>
      </c>
      <c r="F169" s="188">
        <v>0</v>
      </c>
      <c r="G169" s="188">
        <v>0</v>
      </c>
      <c r="H169" s="188">
        <f t="shared" si="193"/>
        <v>0</v>
      </c>
      <c r="I169" s="188">
        <v>43</v>
      </c>
      <c r="J169" s="188">
        <v>8</v>
      </c>
      <c r="K169" s="188">
        <f t="shared" si="194"/>
        <v>51</v>
      </c>
      <c r="L169" s="188">
        <v>0</v>
      </c>
      <c r="M169" s="188">
        <v>0</v>
      </c>
      <c r="N169" s="188">
        <f t="shared" si="195"/>
        <v>0</v>
      </c>
      <c r="O169" s="188">
        <f t="shared" si="205"/>
        <v>43</v>
      </c>
      <c r="P169" s="188">
        <f t="shared" si="206"/>
        <v>8</v>
      </c>
      <c r="Q169" s="189">
        <f t="shared" si="207"/>
        <v>51</v>
      </c>
      <c r="R169" s="174">
        <v>2</v>
      </c>
      <c r="S169" s="189" t="str">
        <f t="shared" si="208"/>
        <v>0</v>
      </c>
      <c r="T169" s="189" t="str">
        <f t="shared" si="209"/>
        <v>0</v>
      </c>
      <c r="U169" s="189">
        <f t="shared" si="210"/>
        <v>0</v>
      </c>
      <c r="V169" s="189">
        <f t="shared" si="211"/>
        <v>43</v>
      </c>
      <c r="W169" s="189">
        <f t="shared" si="212"/>
        <v>8</v>
      </c>
      <c r="X169" s="189">
        <f t="shared" si="213"/>
        <v>51</v>
      </c>
    </row>
    <row r="170" spans="1:24" ht="16.5" customHeight="1">
      <c r="A170" s="186"/>
      <c r="B170" s="187" t="s">
        <v>200</v>
      </c>
      <c r="C170" s="188">
        <v>0</v>
      </c>
      <c r="D170" s="188">
        <v>0</v>
      </c>
      <c r="E170" s="188">
        <f t="shared" si="192"/>
        <v>0</v>
      </c>
      <c r="F170" s="188">
        <v>0</v>
      </c>
      <c r="G170" s="188">
        <v>0</v>
      </c>
      <c r="H170" s="188">
        <f t="shared" si="193"/>
        <v>0</v>
      </c>
      <c r="I170" s="188">
        <v>3</v>
      </c>
      <c r="J170" s="188">
        <v>7</v>
      </c>
      <c r="K170" s="188">
        <f t="shared" si="194"/>
        <v>10</v>
      </c>
      <c r="L170" s="188">
        <v>0</v>
      </c>
      <c r="M170" s="188">
        <v>0</v>
      </c>
      <c r="N170" s="188">
        <f t="shared" si="195"/>
        <v>0</v>
      </c>
      <c r="O170" s="188">
        <f t="shared" si="205"/>
        <v>3</v>
      </c>
      <c r="P170" s="188">
        <f t="shared" si="206"/>
        <v>7</v>
      </c>
      <c r="Q170" s="189">
        <f t="shared" si="207"/>
        <v>10</v>
      </c>
      <c r="R170" s="174">
        <v>2</v>
      </c>
      <c r="S170" s="189" t="str">
        <f t="shared" si="208"/>
        <v>0</v>
      </c>
      <c r="T170" s="189" t="str">
        <f t="shared" si="209"/>
        <v>0</v>
      </c>
      <c r="U170" s="189">
        <f t="shared" si="210"/>
        <v>0</v>
      </c>
      <c r="V170" s="189">
        <f t="shared" si="211"/>
        <v>3</v>
      </c>
      <c r="W170" s="189">
        <f t="shared" si="212"/>
        <v>7</v>
      </c>
      <c r="X170" s="189">
        <f t="shared" si="213"/>
        <v>10</v>
      </c>
    </row>
    <row r="171" spans="1:24" s="194" customFormat="1" ht="16.5" customHeight="1">
      <c r="A171" s="190"/>
      <c r="B171" s="191" t="s">
        <v>87</v>
      </c>
      <c r="C171" s="192">
        <f t="shared" ref="C171:X171" si="214">SUM(C156:C170)</f>
        <v>0</v>
      </c>
      <c r="D171" s="192">
        <f t="shared" si="214"/>
        <v>0</v>
      </c>
      <c r="E171" s="192">
        <f t="shared" si="214"/>
        <v>0</v>
      </c>
      <c r="F171" s="192">
        <f t="shared" si="214"/>
        <v>0</v>
      </c>
      <c r="G171" s="192">
        <f t="shared" si="214"/>
        <v>0</v>
      </c>
      <c r="H171" s="192">
        <f t="shared" si="214"/>
        <v>0</v>
      </c>
      <c r="I171" s="192">
        <f t="shared" si="214"/>
        <v>274</v>
      </c>
      <c r="J171" s="192">
        <f t="shared" si="214"/>
        <v>27</v>
      </c>
      <c r="K171" s="192">
        <f t="shared" si="214"/>
        <v>301</v>
      </c>
      <c r="L171" s="192">
        <f t="shared" si="214"/>
        <v>0</v>
      </c>
      <c r="M171" s="192">
        <f t="shared" si="214"/>
        <v>0</v>
      </c>
      <c r="N171" s="192">
        <f t="shared" si="214"/>
        <v>0</v>
      </c>
      <c r="O171" s="192">
        <f t="shared" si="214"/>
        <v>274</v>
      </c>
      <c r="P171" s="192">
        <f t="shared" si="214"/>
        <v>27</v>
      </c>
      <c r="Q171" s="173">
        <f t="shared" si="214"/>
        <v>301</v>
      </c>
      <c r="R171" s="174">
        <f t="shared" si="214"/>
        <v>30</v>
      </c>
      <c r="S171" s="173">
        <f t="shared" si="214"/>
        <v>0</v>
      </c>
      <c r="T171" s="173">
        <f t="shared" si="214"/>
        <v>0</v>
      </c>
      <c r="U171" s="173">
        <f t="shared" si="214"/>
        <v>0</v>
      </c>
      <c r="V171" s="173">
        <f t="shared" si="214"/>
        <v>274</v>
      </c>
      <c r="W171" s="173">
        <f t="shared" si="214"/>
        <v>27</v>
      </c>
      <c r="X171" s="173">
        <f t="shared" si="214"/>
        <v>301</v>
      </c>
    </row>
    <row r="172" spans="1:24" s="194" customFormat="1" ht="16.5" customHeight="1">
      <c r="A172" s="190"/>
      <c r="B172" s="191" t="s">
        <v>131</v>
      </c>
      <c r="C172" s="192">
        <f t="shared" ref="C172:X172" si="215">C154+C171</f>
        <v>775</v>
      </c>
      <c r="D172" s="192">
        <f t="shared" si="215"/>
        <v>35</v>
      </c>
      <c r="E172" s="192">
        <f t="shared" si="215"/>
        <v>810</v>
      </c>
      <c r="F172" s="192">
        <f t="shared" si="215"/>
        <v>0</v>
      </c>
      <c r="G172" s="192">
        <f t="shared" si="215"/>
        <v>0</v>
      </c>
      <c r="H172" s="192">
        <f t="shared" si="215"/>
        <v>0</v>
      </c>
      <c r="I172" s="192">
        <f t="shared" si="215"/>
        <v>274</v>
      </c>
      <c r="J172" s="192">
        <f t="shared" si="215"/>
        <v>27</v>
      </c>
      <c r="K172" s="192">
        <f t="shared" si="215"/>
        <v>301</v>
      </c>
      <c r="L172" s="192">
        <f t="shared" si="215"/>
        <v>0</v>
      </c>
      <c r="M172" s="192">
        <f t="shared" si="215"/>
        <v>0</v>
      </c>
      <c r="N172" s="192">
        <f t="shared" si="215"/>
        <v>0</v>
      </c>
      <c r="O172" s="192">
        <f t="shared" si="215"/>
        <v>1049</v>
      </c>
      <c r="P172" s="192">
        <f t="shared" si="215"/>
        <v>62</v>
      </c>
      <c r="Q172" s="173">
        <f t="shared" si="215"/>
        <v>1111</v>
      </c>
      <c r="R172" s="174">
        <f t="shared" si="215"/>
        <v>44</v>
      </c>
      <c r="S172" s="173">
        <f t="shared" si="215"/>
        <v>0</v>
      </c>
      <c r="T172" s="173">
        <f t="shared" si="215"/>
        <v>0</v>
      </c>
      <c r="U172" s="173">
        <f t="shared" si="215"/>
        <v>0</v>
      </c>
      <c r="V172" s="173">
        <f t="shared" si="215"/>
        <v>1049</v>
      </c>
      <c r="W172" s="173">
        <f t="shared" si="215"/>
        <v>62</v>
      </c>
      <c r="X172" s="173">
        <f t="shared" si="215"/>
        <v>1111</v>
      </c>
    </row>
    <row r="173" spans="1:24" s="194" customFormat="1" ht="16.5" customHeight="1">
      <c r="A173" s="190"/>
      <c r="B173" s="191" t="s">
        <v>60</v>
      </c>
      <c r="C173" s="192">
        <f t="shared" ref="C173:X173" si="216">C144+C172</f>
        <v>4066</v>
      </c>
      <c r="D173" s="192">
        <f t="shared" si="216"/>
        <v>910</v>
      </c>
      <c r="E173" s="192">
        <f t="shared" si="216"/>
        <v>4976</v>
      </c>
      <c r="F173" s="192">
        <f t="shared" si="216"/>
        <v>0</v>
      </c>
      <c r="G173" s="192">
        <f t="shared" si="216"/>
        <v>0</v>
      </c>
      <c r="H173" s="192">
        <f t="shared" si="216"/>
        <v>0</v>
      </c>
      <c r="I173" s="192">
        <f t="shared" si="216"/>
        <v>321</v>
      </c>
      <c r="J173" s="192">
        <f t="shared" si="216"/>
        <v>58</v>
      </c>
      <c r="K173" s="192">
        <f t="shared" si="216"/>
        <v>379</v>
      </c>
      <c r="L173" s="192">
        <f t="shared" si="216"/>
        <v>0</v>
      </c>
      <c r="M173" s="192">
        <f t="shared" si="216"/>
        <v>0</v>
      </c>
      <c r="N173" s="192">
        <f t="shared" si="216"/>
        <v>0</v>
      </c>
      <c r="O173" s="192">
        <f t="shared" si="216"/>
        <v>4387</v>
      </c>
      <c r="P173" s="192">
        <f t="shared" si="216"/>
        <v>968</v>
      </c>
      <c r="Q173" s="173">
        <f t="shared" si="216"/>
        <v>5355</v>
      </c>
      <c r="R173" s="174">
        <f t="shared" si="216"/>
        <v>136</v>
      </c>
      <c r="S173" s="173">
        <f t="shared" si="216"/>
        <v>0</v>
      </c>
      <c r="T173" s="173">
        <f t="shared" si="216"/>
        <v>0</v>
      </c>
      <c r="U173" s="173">
        <f t="shared" si="216"/>
        <v>0</v>
      </c>
      <c r="V173" s="173">
        <f t="shared" si="216"/>
        <v>4387</v>
      </c>
      <c r="W173" s="173">
        <f t="shared" si="216"/>
        <v>968</v>
      </c>
      <c r="X173" s="173">
        <f t="shared" si="216"/>
        <v>5355</v>
      </c>
    </row>
    <row r="174" spans="1:24" ht="16.5" customHeight="1">
      <c r="A174" s="190" t="s">
        <v>64</v>
      </c>
      <c r="B174" s="197"/>
      <c r="C174" s="177"/>
      <c r="D174" s="177"/>
      <c r="E174" s="177"/>
      <c r="F174" s="177"/>
      <c r="G174" s="177"/>
      <c r="H174" s="177"/>
      <c r="I174" s="177"/>
      <c r="J174" s="177"/>
      <c r="K174" s="177"/>
      <c r="L174" s="177"/>
      <c r="M174" s="177"/>
      <c r="N174" s="177"/>
      <c r="O174" s="177"/>
      <c r="P174" s="177"/>
      <c r="Q174" s="195"/>
      <c r="R174" s="178"/>
      <c r="S174" s="195"/>
      <c r="T174" s="195"/>
      <c r="U174" s="195"/>
      <c r="V174" s="195"/>
      <c r="W174" s="195"/>
      <c r="X174" s="196"/>
    </row>
    <row r="175" spans="1:24" ht="16.5" customHeight="1">
      <c r="A175" s="190"/>
      <c r="B175" s="208" t="s">
        <v>88</v>
      </c>
      <c r="C175" s="177"/>
      <c r="D175" s="177"/>
      <c r="E175" s="177"/>
      <c r="F175" s="177"/>
      <c r="G175" s="177"/>
      <c r="H175" s="177"/>
      <c r="I175" s="177"/>
      <c r="J175" s="177"/>
      <c r="K175" s="177"/>
      <c r="L175" s="177"/>
      <c r="M175" s="177"/>
      <c r="N175" s="177"/>
      <c r="O175" s="177"/>
      <c r="P175" s="177"/>
      <c r="Q175" s="195"/>
      <c r="R175" s="178"/>
      <c r="S175" s="195"/>
      <c r="T175" s="195"/>
      <c r="U175" s="195"/>
      <c r="V175" s="195"/>
      <c r="W175" s="195"/>
      <c r="X175" s="196"/>
    </row>
    <row r="176" spans="1:24" ht="16.5" customHeight="1">
      <c r="A176" s="186"/>
      <c r="B176" s="197" t="s">
        <v>91</v>
      </c>
      <c r="C176" s="177"/>
      <c r="D176" s="177"/>
      <c r="E176" s="177"/>
      <c r="F176" s="177"/>
      <c r="G176" s="177"/>
      <c r="H176" s="177"/>
      <c r="I176" s="177"/>
      <c r="J176" s="177"/>
      <c r="K176" s="177"/>
      <c r="L176" s="177"/>
      <c r="M176" s="177"/>
      <c r="N176" s="177"/>
      <c r="O176" s="177"/>
      <c r="P176" s="177"/>
      <c r="Q176" s="195"/>
      <c r="R176" s="178"/>
      <c r="S176" s="195"/>
      <c r="T176" s="195"/>
      <c r="U176" s="195"/>
      <c r="V176" s="195"/>
      <c r="W176" s="195"/>
      <c r="X176" s="196"/>
    </row>
    <row r="177" spans="1:24" ht="16.5" customHeight="1">
      <c r="A177" s="186"/>
      <c r="B177" s="187" t="s">
        <v>28</v>
      </c>
      <c r="C177" s="188">
        <f>74-1</f>
        <v>73</v>
      </c>
      <c r="D177" s="188">
        <f>374-3</f>
        <v>371</v>
      </c>
      <c r="E177" s="188">
        <f t="shared" ref="E177:E185" si="217">C177+D177</f>
        <v>444</v>
      </c>
      <c r="F177" s="189">
        <v>0</v>
      </c>
      <c r="G177" s="189">
        <v>0</v>
      </c>
      <c r="H177" s="188">
        <f t="shared" ref="H177:H185" si="218">F177+G177</f>
        <v>0</v>
      </c>
      <c r="I177" s="189">
        <v>0</v>
      </c>
      <c r="J177" s="189">
        <v>0</v>
      </c>
      <c r="K177" s="188">
        <f t="shared" ref="K177:K185" si="219">I177+J177</f>
        <v>0</v>
      </c>
      <c r="L177" s="189">
        <v>0</v>
      </c>
      <c r="M177" s="189">
        <v>0</v>
      </c>
      <c r="N177" s="188">
        <f t="shared" ref="N177:N185" si="220">L177+M177</f>
        <v>0</v>
      </c>
      <c r="O177" s="188">
        <f t="shared" ref="O177:P177" si="221">C177+F177+I177+L177</f>
        <v>73</v>
      </c>
      <c r="P177" s="188">
        <f t="shared" si="221"/>
        <v>371</v>
      </c>
      <c r="Q177" s="189">
        <f t="shared" ref="Q177" si="222">O177+P177</f>
        <v>444</v>
      </c>
      <c r="R177" s="174">
        <v>2</v>
      </c>
      <c r="S177" s="189" t="str">
        <f t="shared" ref="S177" si="223">IF(R177=1,O177,"0")</f>
        <v>0</v>
      </c>
      <c r="T177" s="189" t="str">
        <f t="shared" ref="T177" si="224">IF(R177=1,P177,"0")</f>
        <v>0</v>
      </c>
      <c r="U177" s="189">
        <f t="shared" ref="U177" si="225">S177+T177</f>
        <v>0</v>
      </c>
      <c r="V177" s="189">
        <f t="shared" ref="V177" si="226">IF(R177=2,O177,"0")</f>
        <v>73</v>
      </c>
      <c r="W177" s="189">
        <f t="shared" ref="W177" si="227">IF(R177=2,P177,"0")</f>
        <v>371</v>
      </c>
      <c r="X177" s="189">
        <f t="shared" ref="X177" si="228">V177+W177</f>
        <v>444</v>
      </c>
    </row>
    <row r="178" spans="1:24" ht="16.5" customHeight="1">
      <c r="A178" s="186"/>
      <c r="B178" s="187" t="s">
        <v>66</v>
      </c>
      <c r="C178" s="188">
        <v>36</v>
      </c>
      <c r="D178" s="188">
        <v>151</v>
      </c>
      <c r="E178" s="188">
        <f t="shared" si="217"/>
        <v>187</v>
      </c>
      <c r="F178" s="189">
        <v>0</v>
      </c>
      <c r="G178" s="189">
        <v>0</v>
      </c>
      <c r="H178" s="188">
        <f t="shared" si="218"/>
        <v>0</v>
      </c>
      <c r="I178" s="189">
        <v>0</v>
      </c>
      <c r="J178" s="189">
        <v>0</v>
      </c>
      <c r="K178" s="188">
        <f t="shared" si="219"/>
        <v>0</v>
      </c>
      <c r="L178" s="189">
        <v>0</v>
      </c>
      <c r="M178" s="189">
        <v>0</v>
      </c>
      <c r="N178" s="188">
        <f t="shared" si="220"/>
        <v>0</v>
      </c>
      <c r="O178" s="188">
        <f t="shared" ref="O178:O185" si="229">C178+F178+I178+L178</f>
        <v>36</v>
      </c>
      <c r="P178" s="188">
        <f t="shared" ref="P178:P185" si="230">D178+G178+J178+M178</f>
        <v>151</v>
      </c>
      <c r="Q178" s="189">
        <f t="shared" ref="Q178:Q185" si="231">O178+P178</f>
        <v>187</v>
      </c>
      <c r="R178" s="174">
        <v>1</v>
      </c>
      <c r="S178" s="189">
        <f t="shared" ref="S178:S185" si="232">IF(R178=1,O178,"0")</f>
        <v>36</v>
      </c>
      <c r="T178" s="189">
        <f t="shared" ref="T178:T185" si="233">IF(R178=1,P178,"0")</f>
        <v>151</v>
      </c>
      <c r="U178" s="189">
        <f t="shared" ref="U178:U185" si="234">S178+T178</f>
        <v>187</v>
      </c>
      <c r="V178" s="189" t="str">
        <f t="shared" ref="V178:V185" si="235">IF(R178=2,O178,"0")</f>
        <v>0</v>
      </c>
      <c r="W178" s="189" t="str">
        <f t="shared" ref="W178:W185" si="236">IF(R178=2,P178,"0")</f>
        <v>0</v>
      </c>
      <c r="X178" s="189">
        <f t="shared" ref="X178:X185" si="237">V178+W178</f>
        <v>0</v>
      </c>
    </row>
    <row r="179" spans="1:24" ht="16.5" customHeight="1">
      <c r="A179" s="186"/>
      <c r="B179" s="187" t="s">
        <v>65</v>
      </c>
      <c r="C179" s="188">
        <v>65</v>
      </c>
      <c r="D179" s="188">
        <v>141</v>
      </c>
      <c r="E179" s="188">
        <f t="shared" si="217"/>
        <v>206</v>
      </c>
      <c r="F179" s="189">
        <v>0</v>
      </c>
      <c r="G179" s="189">
        <v>0</v>
      </c>
      <c r="H179" s="188">
        <f t="shared" si="218"/>
        <v>0</v>
      </c>
      <c r="I179" s="189">
        <v>0</v>
      </c>
      <c r="J179" s="189">
        <v>0</v>
      </c>
      <c r="K179" s="188">
        <f t="shared" si="219"/>
        <v>0</v>
      </c>
      <c r="L179" s="189">
        <v>0</v>
      </c>
      <c r="M179" s="189">
        <v>0</v>
      </c>
      <c r="N179" s="188">
        <f t="shared" si="220"/>
        <v>0</v>
      </c>
      <c r="O179" s="188">
        <f t="shared" si="229"/>
        <v>65</v>
      </c>
      <c r="P179" s="188">
        <f t="shared" si="230"/>
        <v>141</v>
      </c>
      <c r="Q179" s="189">
        <f t="shared" si="231"/>
        <v>206</v>
      </c>
      <c r="R179" s="174">
        <v>1</v>
      </c>
      <c r="S179" s="189">
        <f t="shared" si="232"/>
        <v>65</v>
      </c>
      <c r="T179" s="189">
        <f t="shared" si="233"/>
        <v>141</v>
      </c>
      <c r="U179" s="189">
        <f t="shared" si="234"/>
        <v>206</v>
      </c>
      <c r="V179" s="189" t="str">
        <f t="shared" si="235"/>
        <v>0</v>
      </c>
      <c r="W179" s="189" t="str">
        <f t="shared" si="236"/>
        <v>0</v>
      </c>
      <c r="X179" s="189">
        <f t="shared" si="237"/>
        <v>0</v>
      </c>
    </row>
    <row r="180" spans="1:24" ht="16.5" customHeight="1">
      <c r="A180" s="186"/>
      <c r="B180" s="187" t="s">
        <v>67</v>
      </c>
      <c r="C180" s="188">
        <v>48</v>
      </c>
      <c r="D180" s="188">
        <v>218</v>
      </c>
      <c r="E180" s="188">
        <f t="shared" si="217"/>
        <v>266</v>
      </c>
      <c r="F180" s="189">
        <v>0</v>
      </c>
      <c r="G180" s="189">
        <v>0</v>
      </c>
      <c r="H180" s="188">
        <f t="shared" si="218"/>
        <v>0</v>
      </c>
      <c r="I180" s="189">
        <v>0</v>
      </c>
      <c r="J180" s="189">
        <v>0</v>
      </c>
      <c r="K180" s="188">
        <f t="shared" si="219"/>
        <v>0</v>
      </c>
      <c r="L180" s="189">
        <v>0</v>
      </c>
      <c r="M180" s="189">
        <v>0</v>
      </c>
      <c r="N180" s="188">
        <f t="shared" si="220"/>
        <v>0</v>
      </c>
      <c r="O180" s="188">
        <f t="shared" si="229"/>
        <v>48</v>
      </c>
      <c r="P180" s="188">
        <f t="shared" si="230"/>
        <v>218</v>
      </c>
      <c r="Q180" s="189">
        <f t="shared" si="231"/>
        <v>266</v>
      </c>
      <c r="R180" s="174">
        <v>1</v>
      </c>
      <c r="S180" s="189">
        <f t="shared" si="232"/>
        <v>48</v>
      </c>
      <c r="T180" s="189">
        <f t="shared" si="233"/>
        <v>218</v>
      </c>
      <c r="U180" s="189">
        <f t="shared" si="234"/>
        <v>266</v>
      </c>
      <c r="V180" s="189" t="str">
        <f t="shared" si="235"/>
        <v>0</v>
      </c>
      <c r="W180" s="189" t="str">
        <f t="shared" si="236"/>
        <v>0</v>
      </c>
      <c r="X180" s="189">
        <f t="shared" si="237"/>
        <v>0</v>
      </c>
    </row>
    <row r="181" spans="1:24" ht="16.5" customHeight="1">
      <c r="A181" s="186"/>
      <c r="B181" s="187" t="s">
        <v>26</v>
      </c>
      <c r="C181" s="188">
        <f>175-1</f>
        <v>174</v>
      </c>
      <c r="D181" s="188">
        <v>365</v>
      </c>
      <c r="E181" s="188">
        <f t="shared" si="217"/>
        <v>539</v>
      </c>
      <c r="F181" s="189">
        <v>0</v>
      </c>
      <c r="G181" s="189">
        <v>0</v>
      </c>
      <c r="H181" s="188">
        <f t="shared" si="218"/>
        <v>0</v>
      </c>
      <c r="I181" s="189">
        <v>0</v>
      </c>
      <c r="J181" s="189">
        <v>0</v>
      </c>
      <c r="K181" s="188">
        <f t="shared" si="219"/>
        <v>0</v>
      </c>
      <c r="L181" s="189">
        <v>0</v>
      </c>
      <c r="M181" s="189">
        <v>0</v>
      </c>
      <c r="N181" s="188">
        <f t="shared" si="220"/>
        <v>0</v>
      </c>
      <c r="O181" s="188">
        <f t="shared" si="229"/>
        <v>174</v>
      </c>
      <c r="P181" s="188">
        <f t="shared" si="230"/>
        <v>365</v>
      </c>
      <c r="Q181" s="189">
        <f t="shared" si="231"/>
        <v>539</v>
      </c>
      <c r="R181" s="174">
        <v>1</v>
      </c>
      <c r="S181" s="189">
        <f t="shared" si="232"/>
        <v>174</v>
      </c>
      <c r="T181" s="189">
        <f t="shared" si="233"/>
        <v>365</v>
      </c>
      <c r="U181" s="189">
        <f t="shared" si="234"/>
        <v>539</v>
      </c>
      <c r="V181" s="189" t="str">
        <f t="shared" si="235"/>
        <v>0</v>
      </c>
      <c r="W181" s="189" t="str">
        <f t="shared" si="236"/>
        <v>0</v>
      </c>
      <c r="X181" s="189">
        <f t="shared" si="237"/>
        <v>0</v>
      </c>
    </row>
    <row r="182" spans="1:24" ht="16.5" customHeight="1">
      <c r="A182" s="186"/>
      <c r="B182" s="187" t="s">
        <v>29</v>
      </c>
      <c r="C182" s="188">
        <f>103-1</f>
        <v>102</v>
      </c>
      <c r="D182" s="188">
        <v>375</v>
      </c>
      <c r="E182" s="188">
        <f t="shared" si="217"/>
        <v>477</v>
      </c>
      <c r="F182" s="189">
        <v>0</v>
      </c>
      <c r="G182" s="189">
        <v>0</v>
      </c>
      <c r="H182" s="188">
        <f t="shared" si="218"/>
        <v>0</v>
      </c>
      <c r="I182" s="189">
        <v>0</v>
      </c>
      <c r="J182" s="189">
        <v>0</v>
      </c>
      <c r="K182" s="188">
        <f t="shared" si="219"/>
        <v>0</v>
      </c>
      <c r="L182" s="189">
        <v>0</v>
      </c>
      <c r="M182" s="189">
        <v>0</v>
      </c>
      <c r="N182" s="188">
        <f t="shared" si="220"/>
        <v>0</v>
      </c>
      <c r="O182" s="188">
        <f t="shared" si="229"/>
        <v>102</v>
      </c>
      <c r="P182" s="188">
        <f t="shared" si="230"/>
        <v>375</v>
      </c>
      <c r="Q182" s="189">
        <f t="shared" si="231"/>
        <v>477</v>
      </c>
      <c r="R182" s="174">
        <v>2</v>
      </c>
      <c r="S182" s="189" t="str">
        <f t="shared" si="232"/>
        <v>0</v>
      </c>
      <c r="T182" s="189" t="str">
        <f t="shared" si="233"/>
        <v>0</v>
      </c>
      <c r="U182" s="189">
        <f t="shared" si="234"/>
        <v>0</v>
      </c>
      <c r="V182" s="189">
        <f t="shared" si="235"/>
        <v>102</v>
      </c>
      <c r="W182" s="189">
        <f t="shared" si="236"/>
        <v>375</v>
      </c>
      <c r="X182" s="189">
        <f t="shared" si="237"/>
        <v>477</v>
      </c>
    </row>
    <row r="183" spans="1:24" ht="16.5" customHeight="1">
      <c r="A183" s="186"/>
      <c r="B183" s="187" t="s">
        <v>27</v>
      </c>
      <c r="C183" s="188">
        <v>1</v>
      </c>
      <c r="D183" s="188">
        <v>9</v>
      </c>
      <c r="E183" s="188">
        <f t="shared" si="217"/>
        <v>10</v>
      </c>
      <c r="F183" s="189">
        <v>0</v>
      </c>
      <c r="G183" s="189">
        <v>0</v>
      </c>
      <c r="H183" s="188">
        <f t="shared" si="218"/>
        <v>0</v>
      </c>
      <c r="I183" s="189">
        <v>0</v>
      </c>
      <c r="J183" s="189">
        <v>0</v>
      </c>
      <c r="K183" s="188">
        <f t="shared" si="219"/>
        <v>0</v>
      </c>
      <c r="L183" s="189">
        <v>0</v>
      </c>
      <c r="M183" s="189">
        <v>0</v>
      </c>
      <c r="N183" s="188">
        <f t="shared" si="220"/>
        <v>0</v>
      </c>
      <c r="O183" s="188">
        <f t="shared" si="229"/>
        <v>1</v>
      </c>
      <c r="P183" s="188">
        <f t="shared" si="230"/>
        <v>9</v>
      </c>
      <c r="Q183" s="189">
        <f t="shared" si="231"/>
        <v>10</v>
      </c>
      <c r="R183" s="174">
        <v>2</v>
      </c>
      <c r="S183" s="189" t="str">
        <f t="shared" si="232"/>
        <v>0</v>
      </c>
      <c r="T183" s="189" t="str">
        <f t="shared" si="233"/>
        <v>0</v>
      </c>
      <c r="U183" s="189">
        <f t="shared" si="234"/>
        <v>0</v>
      </c>
      <c r="V183" s="189">
        <f t="shared" si="235"/>
        <v>1</v>
      </c>
      <c r="W183" s="189">
        <f t="shared" si="236"/>
        <v>9</v>
      </c>
      <c r="X183" s="189">
        <f t="shared" si="237"/>
        <v>10</v>
      </c>
    </row>
    <row r="184" spans="1:24" ht="16.5" customHeight="1">
      <c r="A184" s="186"/>
      <c r="B184" s="187" t="s">
        <v>113</v>
      </c>
      <c r="C184" s="188">
        <f>226-1</f>
        <v>225</v>
      </c>
      <c r="D184" s="188">
        <v>255</v>
      </c>
      <c r="E184" s="188">
        <f t="shared" si="217"/>
        <v>480</v>
      </c>
      <c r="F184" s="189">
        <v>0</v>
      </c>
      <c r="G184" s="189">
        <v>0</v>
      </c>
      <c r="H184" s="188">
        <f t="shared" si="218"/>
        <v>0</v>
      </c>
      <c r="I184" s="189">
        <v>0</v>
      </c>
      <c r="J184" s="189">
        <v>0</v>
      </c>
      <c r="K184" s="188">
        <f t="shared" si="219"/>
        <v>0</v>
      </c>
      <c r="L184" s="189">
        <v>0</v>
      </c>
      <c r="M184" s="189">
        <v>0</v>
      </c>
      <c r="N184" s="188">
        <f t="shared" si="220"/>
        <v>0</v>
      </c>
      <c r="O184" s="188">
        <f t="shared" si="229"/>
        <v>225</v>
      </c>
      <c r="P184" s="188">
        <f t="shared" si="230"/>
        <v>255</v>
      </c>
      <c r="Q184" s="189">
        <f t="shared" si="231"/>
        <v>480</v>
      </c>
      <c r="R184" s="174">
        <v>2</v>
      </c>
      <c r="S184" s="189" t="str">
        <f t="shared" si="232"/>
        <v>0</v>
      </c>
      <c r="T184" s="189" t="str">
        <f t="shared" si="233"/>
        <v>0</v>
      </c>
      <c r="U184" s="189">
        <f t="shared" si="234"/>
        <v>0</v>
      </c>
      <c r="V184" s="189">
        <f t="shared" si="235"/>
        <v>225</v>
      </c>
      <c r="W184" s="189">
        <f t="shared" si="236"/>
        <v>255</v>
      </c>
      <c r="X184" s="189">
        <f t="shared" si="237"/>
        <v>480</v>
      </c>
    </row>
    <row r="185" spans="1:24" ht="16.5" customHeight="1">
      <c r="A185" s="186"/>
      <c r="B185" s="187" t="s">
        <v>211</v>
      </c>
      <c r="C185" s="188">
        <v>1</v>
      </c>
      <c r="D185" s="188">
        <v>4</v>
      </c>
      <c r="E185" s="188">
        <f t="shared" si="217"/>
        <v>5</v>
      </c>
      <c r="F185" s="189">
        <v>0</v>
      </c>
      <c r="G185" s="189">
        <v>0</v>
      </c>
      <c r="H185" s="188">
        <f t="shared" si="218"/>
        <v>0</v>
      </c>
      <c r="I185" s="189">
        <v>0</v>
      </c>
      <c r="J185" s="189">
        <v>0</v>
      </c>
      <c r="K185" s="188">
        <f t="shared" si="219"/>
        <v>0</v>
      </c>
      <c r="L185" s="189">
        <v>0</v>
      </c>
      <c r="M185" s="189">
        <v>0</v>
      </c>
      <c r="N185" s="188">
        <f t="shared" si="220"/>
        <v>0</v>
      </c>
      <c r="O185" s="188">
        <f t="shared" si="229"/>
        <v>1</v>
      </c>
      <c r="P185" s="188">
        <f t="shared" si="230"/>
        <v>4</v>
      </c>
      <c r="Q185" s="189">
        <f t="shared" si="231"/>
        <v>5</v>
      </c>
      <c r="R185" s="174">
        <v>2</v>
      </c>
      <c r="S185" s="189" t="str">
        <f t="shared" si="232"/>
        <v>0</v>
      </c>
      <c r="T185" s="189" t="str">
        <f t="shared" si="233"/>
        <v>0</v>
      </c>
      <c r="U185" s="189">
        <f t="shared" si="234"/>
        <v>0</v>
      </c>
      <c r="V185" s="189">
        <f t="shared" si="235"/>
        <v>1</v>
      </c>
      <c r="W185" s="189">
        <f t="shared" si="236"/>
        <v>4</v>
      </c>
      <c r="X185" s="189">
        <f t="shared" si="237"/>
        <v>5</v>
      </c>
    </row>
    <row r="186" spans="1:24" s="194" customFormat="1" ht="16.5" customHeight="1">
      <c r="A186" s="190"/>
      <c r="B186" s="191" t="s">
        <v>5</v>
      </c>
      <c r="C186" s="192">
        <f t="shared" ref="C186:X186" si="238">SUM(C177:C185)</f>
        <v>725</v>
      </c>
      <c r="D186" s="192">
        <f t="shared" si="238"/>
        <v>1889</v>
      </c>
      <c r="E186" s="192">
        <f t="shared" si="238"/>
        <v>2614</v>
      </c>
      <c r="F186" s="173">
        <f t="shared" si="238"/>
        <v>0</v>
      </c>
      <c r="G186" s="173">
        <f t="shared" si="238"/>
        <v>0</v>
      </c>
      <c r="H186" s="192">
        <f t="shared" si="238"/>
        <v>0</v>
      </c>
      <c r="I186" s="173">
        <f t="shared" si="238"/>
        <v>0</v>
      </c>
      <c r="J186" s="173">
        <f t="shared" si="238"/>
        <v>0</v>
      </c>
      <c r="K186" s="192">
        <f t="shared" si="238"/>
        <v>0</v>
      </c>
      <c r="L186" s="173">
        <f t="shared" si="238"/>
        <v>0</v>
      </c>
      <c r="M186" s="173">
        <f t="shared" si="238"/>
        <v>0</v>
      </c>
      <c r="N186" s="192">
        <f t="shared" si="238"/>
        <v>0</v>
      </c>
      <c r="O186" s="192">
        <f t="shared" si="238"/>
        <v>725</v>
      </c>
      <c r="P186" s="192">
        <f t="shared" si="238"/>
        <v>1889</v>
      </c>
      <c r="Q186" s="173">
        <f t="shared" si="238"/>
        <v>2614</v>
      </c>
      <c r="R186" s="174">
        <f t="shared" si="238"/>
        <v>14</v>
      </c>
      <c r="S186" s="173">
        <f t="shared" si="238"/>
        <v>323</v>
      </c>
      <c r="T186" s="173">
        <f t="shared" si="238"/>
        <v>875</v>
      </c>
      <c r="U186" s="173">
        <f t="shared" si="238"/>
        <v>1198</v>
      </c>
      <c r="V186" s="173">
        <f t="shared" si="238"/>
        <v>402</v>
      </c>
      <c r="W186" s="173">
        <f t="shared" si="238"/>
        <v>1014</v>
      </c>
      <c r="X186" s="173">
        <f t="shared" si="238"/>
        <v>1416</v>
      </c>
    </row>
    <row r="187" spans="1:24" ht="16.5" customHeight="1">
      <c r="A187" s="186"/>
      <c r="B187" s="197" t="s">
        <v>166</v>
      </c>
      <c r="C187" s="177"/>
      <c r="D187" s="177"/>
      <c r="E187" s="177"/>
      <c r="F187" s="177"/>
      <c r="G187" s="177"/>
      <c r="H187" s="177"/>
      <c r="I187" s="177"/>
      <c r="J187" s="177"/>
      <c r="K187" s="177"/>
      <c r="L187" s="177"/>
      <c r="M187" s="177"/>
      <c r="N187" s="177"/>
      <c r="O187" s="177"/>
      <c r="P187" s="177"/>
      <c r="Q187" s="195"/>
      <c r="R187" s="178"/>
      <c r="S187" s="195"/>
      <c r="T187" s="195"/>
      <c r="U187" s="195"/>
      <c r="V187" s="195"/>
      <c r="W187" s="195"/>
      <c r="X187" s="196"/>
    </row>
    <row r="188" spans="1:24" ht="16.5" customHeight="1">
      <c r="A188" s="186"/>
      <c r="B188" s="187" t="s">
        <v>66</v>
      </c>
      <c r="C188" s="188">
        <v>3</v>
      </c>
      <c r="D188" s="188">
        <v>66</v>
      </c>
      <c r="E188" s="188">
        <f t="shared" ref="E188:E193" si="239">C188+D188</f>
        <v>69</v>
      </c>
      <c r="F188" s="188">
        <v>0</v>
      </c>
      <c r="G188" s="188">
        <v>0</v>
      </c>
      <c r="H188" s="188">
        <f t="shared" ref="H188:H193" si="240">F188+G188</f>
        <v>0</v>
      </c>
      <c r="I188" s="188">
        <v>0</v>
      </c>
      <c r="J188" s="188">
        <v>0</v>
      </c>
      <c r="K188" s="188">
        <f t="shared" ref="K188:K193" si="241">I188+J188</f>
        <v>0</v>
      </c>
      <c r="L188" s="188">
        <v>0</v>
      </c>
      <c r="M188" s="188">
        <v>0</v>
      </c>
      <c r="N188" s="188">
        <f t="shared" ref="N188:N193" si="242">L188+M188</f>
        <v>0</v>
      </c>
      <c r="O188" s="188">
        <f t="shared" ref="O188:P193" si="243">C188+F188+I188+L188</f>
        <v>3</v>
      </c>
      <c r="P188" s="188">
        <f t="shared" si="243"/>
        <v>66</v>
      </c>
      <c r="Q188" s="189">
        <f t="shared" ref="Q188:Q193" si="244">O188+P188</f>
        <v>69</v>
      </c>
      <c r="R188" s="174">
        <v>1</v>
      </c>
      <c r="S188" s="189">
        <f t="shared" ref="S188:S193" si="245">IF(R188=1,O188,"0")</f>
        <v>3</v>
      </c>
      <c r="T188" s="189">
        <f t="shared" ref="T188:T193" si="246">IF(R188=1,P188,"0")</f>
        <v>66</v>
      </c>
      <c r="U188" s="189">
        <f t="shared" ref="U188:U193" si="247">S188+T188</f>
        <v>69</v>
      </c>
      <c r="V188" s="189" t="str">
        <f t="shared" ref="V188:V193" si="248">IF(R188=2,O188,"0")</f>
        <v>0</v>
      </c>
      <c r="W188" s="189" t="str">
        <f t="shared" ref="W188:W193" si="249">IF(R188=2,P188,"0")</f>
        <v>0</v>
      </c>
      <c r="X188" s="189">
        <f t="shared" ref="X188:X193" si="250">V188+W188</f>
        <v>0</v>
      </c>
    </row>
    <row r="189" spans="1:24" ht="16.5" customHeight="1">
      <c r="A189" s="186"/>
      <c r="B189" s="187" t="s">
        <v>65</v>
      </c>
      <c r="C189" s="188">
        <v>11</v>
      </c>
      <c r="D189" s="188">
        <v>81</v>
      </c>
      <c r="E189" s="188">
        <f t="shared" si="239"/>
        <v>92</v>
      </c>
      <c r="F189" s="188">
        <v>0</v>
      </c>
      <c r="G189" s="188">
        <v>0</v>
      </c>
      <c r="H189" s="188">
        <f t="shared" si="240"/>
        <v>0</v>
      </c>
      <c r="I189" s="188">
        <v>0</v>
      </c>
      <c r="J189" s="188">
        <v>0</v>
      </c>
      <c r="K189" s="188">
        <f t="shared" si="241"/>
        <v>0</v>
      </c>
      <c r="L189" s="188">
        <v>0</v>
      </c>
      <c r="M189" s="188">
        <v>0</v>
      </c>
      <c r="N189" s="188">
        <f t="shared" si="242"/>
        <v>0</v>
      </c>
      <c r="O189" s="188">
        <f t="shared" si="243"/>
        <v>11</v>
      </c>
      <c r="P189" s="188">
        <f t="shared" si="243"/>
        <v>81</v>
      </c>
      <c r="Q189" s="189">
        <f t="shared" si="244"/>
        <v>92</v>
      </c>
      <c r="R189" s="174">
        <v>1</v>
      </c>
      <c r="S189" s="189">
        <f t="shared" si="245"/>
        <v>11</v>
      </c>
      <c r="T189" s="189">
        <f t="shared" si="246"/>
        <v>81</v>
      </c>
      <c r="U189" s="189">
        <f t="shared" si="247"/>
        <v>92</v>
      </c>
      <c r="V189" s="189" t="str">
        <f t="shared" si="248"/>
        <v>0</v>
      </c>
      <c r="W189" s="189" t="str">
        <f t="shared" si="249"/>
        <v>0</v>
      </c>
      <c r="X189" s="189">
        <f t="shared" si="250"/>
        <v>0</v>
      </c>
    </row>
    <row r="190" spans="1:24" ht="16.5" customHeight="1">
      <c r="A190" s="186"/>
      <c r="B190" s="200" t="s">
        <v>122</v>
      </c>
      <c r="C190" s="188">
        <f>11+1</f>
        <v>12</v>
      </c>
      <c r="D190" s="188">
        <f>49+0</f>
        <v>49</v>
      </c>
      <c r="E190" s="188">
        <f t="shared" si="239"/>
        <v>61</v>
      </c>
      <c r="F190" s="188">
        <v>0</v>
      </c>
      <c r="G190" s="188">
        <v>0</v>
      </c>
      <c r="H190" s="188">
        <f t="shared" si="240"/>
        <v>0</v>
      </c>
      <c r="I190" s="188">
        <v>0</v>
      </c>
      <c r="J190" s="188">
        <v>0</v>
      </c>
      <c r="K190" s="188">
        <f t="shared" si="241"/>
        <v>0</v>
      </c>
      <c r="L190" s="188">
        <v>0</v>
      </c>
      <c r="M190" s="188">
        <v>0</v>
      </c>
      <c r="N190" s="188">
        <f t="shared" si="242"/>
        <v>0</v>
      </c>
      <c r="O190" s="188">
        <f t="shared" si="243"/>
        <v>12</v>
      </c>
      <c r="P190" s="188">
        <f t="shared" si="243"/>
        <v>49</v>
      </c>
      <c r="Q190" s="189">
        <f t="shared" si="244"/>
        <v>61</v>
      </c>
      <c r="R190" s="174">
        <v>2</v>
      </c>
      <c r="S190" s="189" t="str">
        <f t="shared" si="245"/>
        <v>0</v>
      </c>
      <c r="T190" s="189" t="str">
        <f t="shared" si="246"/>
        <v>0</v>
      </c>
      <c r="U190" s="189">
        <f t="shared" si="247"/>
        <v>0</v>
      </c>
      <c r="V190" s="189">
        <f t="shared" si="248"/>
        <v>12</v>
      </c>
      <c r="W190" s="189">
        <f t="shared" si="249"/>
        <v>49</v>
      </c>
      <c r="X190" s="189">
        <f t="shared" si="250"/>
        <v>61</v>
      </c>
    </row>
    <row r="191" spans="1:24" ht="16.5" customHeight="1">
      <c r="A191" s="186"/>
      <c r="B191" s="200" t="s">
        <v>70</v>
      </c>
      <c r="C191" s="188">
        <v>45</v>
      </c>
      <c r="D191" s="188">
        <v>42</v>
      </c>
      <c r="E191" s="188">
        <f t="shared" si="239"/>
        <v>87</v>
      </c>
      <c r="F191" s="188">
        <v>0</v>
      </c>
      <c r="G191" s="188">
        <v>0</v>
      </c>
      <c r="H191" s="188">
        <f t="shared" si="240"/>
        <v>0</v>
      </c>
      <c r="I191" s="188">
        <v>0</v>
      </c>
      <c r="J191" s="188">
        <v>0</v>
      </c>
      <c r="K191" s="188">
        <f t="shared" si="241"/>
        <v>0</v>
      </c>
      <c r="L191" s="188">
        <v>0</v>
      </c>
      <c r="M191" s="188">
        <v>0</v>
      </c>
      <c r="N191" s="188">
        <f t="shared" si="242"/>
        <v>0</v>
      </c>
      <c r="O191" s="188">
        <f t="shared" si="243"/>
        <v>45</v>
      </c>
      <c r="P191" s="188">
        <f t="shared" si="243"/>
        <v>42</v>
      </c>
      <c r="Q191" s="189">
        <f t="shared" si="244"/>
        <v>87</v>
      </c>
      <c r="R191" s="174">
        <v>2</v>
      </c>
      <c r="S191" s="189" t="str">
        <f t="shared" si="245"/>
        <v>0</v>
      </c>
      <c r="T191" s="189" t="str">
        <f t="shared" si="246"/>
        <v>0</v>
      </c>
      <c r="U191" s="189">
        <f t="shared" si="247"/>
        <v>0</v>
      </c>
      <c r="V191" s="189">
        <f t="shared" si="248"/>
        <v>45</v>
      </c>
      <c r="W191" s="189">
        <f t="shared" si="249"/>
        <v>42</v>
      </c>
      <c r="X191" s="189">
        <f t="shared" si="250"/>
        <v>87</v>
      </c>
    </row>
    <row r="192" spans="1:24" ht="16.5" customHeight="1">
      <c r="A192" s="186"/>
      <c r="B192" s="200" t="s">
        <v>26</v>
      </c>
      <c r="C192" s="188">
        <v>20</v>
      </c>
      <c r="D192" s="188">
        <v>144</v>
      </c>
      <c r="E192" s="188">
        <f t="shared" si="239"/>
        <v>164</v>
      </c>
      <c r="F192" s="188">
        <v>0</v>
      </c>
      <c r="G192" s="188">
        <v>0</v>
      </c>
      <c r="H192" s="188">
        <f t="shared" si="240"/>
        <v>0</v>
      </c>
      <c r="I192" s="188">
        <v>0</v>
      </c>
      <c r="J192" s="188">
        <v>0</v>
      </c>
      <c r="K192" s="188">
        <f t="shared" si="241"/>
        <v>0</v>
      </c>
      <c r="L192" s="188">
        <v>0</v>
      </c>
      <c r="M192" s="188">
        <v>0</v>
      </c>
      <c r="N192" s="188">
        <f t="shared" si="242"/>
        <v>0</v>
      </c>
      <c r="O192" s="188">
        <f t="shared" si="243"/>
        <v>20</v>
      </c>
      <c r="P192" s="188">
        <f t="shared" si="243"/>
        <v>144</v>
      </c>
      <c r="Q192" s="189">
        <f t="shared" si="244"/>
        <v>164</v>
      </c>
      <c r="R192" s="174">
        <v>1</v>
      </c>
      <c r="S192" s="189">
        <f t="shared" si="245"/>
        <v>20</v>
      </c>
      <c r="T192" s="189">
        <f t="shared" si="246"/>
        <v>144</v>
      </c>
      <c r="U192" s="189">
        <f t="shared" si="247"/>
        <v>164</v>
      </c>
      <c r="V192" s="189" t="str">
        <f t="shared" si="248"/>
        <v>0</v>
      </c>
      <c r="W192" s="189" t="str">
        <f t="shared" si="249"/>
        <v>0</v>
      </c>
      <c r="X192" s="189">
        <f t="shared" si="250"/>
        <v>0</v>
      </c>
    </row>
    <row r="193" spans="1:24" ht="16.5" customHeight="1">
      <c r="A193" s="186"/>
      <c r="B193" s="187" t="s">
        <v>113</v>
      </c>
      <c r="C193" s="188">
        <f>35+0</f>
        <v>35</v>
      </c>
      <c r="D193" s="188">
        <f>98+1</f>
        <v>99</v>
      </c>
      <c r="E193" s="188">
        <f t="shared" si="239"/>
        <v>134</v>
      </c>
      <c r="F193" s="188">
        <v>0</v>
      </c>
      <c r="G193" s="188">
        <v>0</v>
      </c>
      <c r="H193" s="188">
        <f t="shared" si="240"/>
        <v>0</v>
      </c>
      <c r="I193" s="188">
        <v>0</v>
      </c>
      <c r="J193" s="188">
        <v>0</v>
      </c>
      <c r="K193" s="188">
        <f t="shared" si="241"/>
        <v>0</v>
      </c>
      <c r="L193" s="188">
        <v>0</v>
      </c>
      <c r="M193" s="188">
        <v>0</v>
      </c>
      <c r="N193" s="188">
        <f t="shared" si="242"/>
        <v>0</v>
      </c>
      <c r="O193" s="188">
        <f t="shared" si="243"/>
        <v>35</v>
      </c>
      <c r="P193" s="188">
        <f t="shared" si="243"/>
        <v>99</v>
      </c>
      <c r="Q193" s="189">
        <f t="shared" si="244"/>
        <v>134</v>
      </c>
      <c r="R193" s="174">
        <v>2</v>
      </c>
      <c r="S193" s="189" t="str">
        <f t="shared" si="245"/>
        <v>0</v>
      </c>
      <c r="T193" s="189" t="str">
        <f t="shared" si="246"/>
        <v>0</v>
      </c>
      <c r="U193" s="189">
        <f t="shared" si="247"/>
        <v>0</v>
      </c>
      <c r="V193" s="189">
        <f t="shared" si="248"/>
        <v>35</v>
      </c>
      <c r="W193" s="189">
        <f t="shared" si="249"/>
        <v>99</v>
      </c>
      <c r="X193" s="189">
        <f t="shared" si="250"/>
        <v>134</v>
      </c>
    </row>
    <row r="194" spans="1:24" s="194" customFormat="1" ht="16.5" customHeight="1">
      <c r="A194" s="190"/>
      <c r="B194" s="191" t="s">
        <v>5</v>
      </c>
      <c r="C194" s="192">
        <f t="shared" ref="C194:X194" si="251">SUM(C188:C193)</f>
        <v>126</v>
      </c>
      <c r="D194" s="192">
        <f t="shared" si="251"/>
        <v>481</v>
      </c>
      <c r="E194" s="192">
        <f t="shared" si="251"/>
        <v>607</v>
      </c>
      <c r="F194" s="173">
        <f t="shared" si="251"/>
        <v>0</v>
      </c>
      <c r="G194" s="173">
        <f t="shared" si="251"/>
        <v>0</v>
      </c>
      <c r="H194" s="192">
        <f t="shared" si="251"/>
        <v>0</v>
      </c>
      <c r="I194" s="173">
        <f t="shared" si="251"/>
        <v>0</v>
      </c>
      <c r="J194" s="173">
        <f t="shared" si="251"/>
        <v>0</v>
      </c>
      <c r="K194" s="192">
        <f t="shared" si="251"/>
        <v>0</v>
      </c>
      <c r="L194" s="173">
        <f t="shared" si="251"/>
        <v>0</v>
      </c>
      <c r="M194" s="173">
        <f t="shared" si="251"/>
        <v>0</v>
      </c>
      <c r="N194" s="192">
        <f t="shared" si="251"/>
        <v>0</v>
      </c>
      <c r="O194" s="192">
        <f t="shared" si="251"/>
        <v>126</v>
      </c>
      <c r="P194" s="192">
        <f t="shared" si="251"/>
        <v>481</v>
      </c>
      <c r="Q194" s="173">
        <f t="shared" si="251"/>
        <v>607</v>
      </c>
      <c r="R194" s="174">
        <f t="shared" si="251"/>
        <v>9</v>
      </c>
      <c r="S194" s="173">
        <f t="shared" si="251"/>
        <v>34</v>
      </c>
      <c r="T194" s="173">
        <f t="shared" si="251"/>
        <v>291</v>
      </c>
      <c r="U194" s="173">
        <f t="shared" si="251"/>
        <v>325</v>
      </c>
      <c r="V194" s="173">
        <f t="shared" si="251"/>
        <v>92</v>
      </c>
      <c r="W194" s="173">
        <f t="shared" si="251"/>
        <v>190</v>
      </c>
      <c r="X194" s="173">
        <f t="shared" si="251"/>
        <v>282</v>
      </c>
    </row>
    <row r="195" spans="1:24" s="194" customFormat="1" ht="16.5" customHeight="1">
      <c r="A195" s="190"/>
      <c r="B195" s="191" t="s">
        <v>87</v>
      </c>
      <c r="C195" s="192">
        <f t="shared" ref="C195:X195" si="252">C186+C194</f>
        <v>851</v>
      </c>
      <c r="D195" s="192">
        <f t="shared" si="252"/>
        <v>2370</v>
      </c>
      <c r="E195" s="192">
        <f t="shared" si="252"/>
        <v>3221</v>
      </c>
      <c r="F195" s="173">
        <f t="shared" si="252"/>
        <v>0</v>
      </c>
      <c r="G195" s="173">
        <f t="shared" si="252"/>
        <v>0</v>
      </c>
      <c r="H195" s="192">
        <f t="shared" si="252"/>
        <v>0</v>
      </c>
      <c r="I195" s="173">
        <f t="shared" si="252"/>
        <v>0</v>
      </c>
      <c r="J195" s="173">
        <f t="shared" si="252"/>
        <v>0</v>
      </c>
      <c r="K195" s="192">
        <f t="shared" si="252"/>
        <v>0</v>
      </c>
      <c r="L195" s="173">
        <f t="shared" si="252"/>
        <v>0</v>
      </c>
      <c r="M195" s="173">
        <f t="shared" si="252"/>
        <v>0</v>
      </c>
      <c r="N195" s="192">
        <f t="shared" si="252"/>
        <v>0</v>
      </c>
      <c r="O195" s="192">
        <f t="shared" si="252"/>
        <v>851</v>
      </c>
      <c r="P195" s="192">
        <f t="shared" si="252"/>
        <v>2370</v>
      </c>
      <c r="Q195" s="173">
        <f t="shared" si="252"/>
        <v>3221</v>
      </c>
      <c r="R195" s="174">
        <f t="shared" si="252"/>
        <v>23</v>
      </c>
      <c r="S195" s="173">
        <f t="shared" si="252"/>
        <v>357</v>
      </c>
      <c r="T195" s="173">
        <f t="shared" si="252"/>
        <v>1166</v>
      </c>
      <c r="U195" s="173">
        <f t="shared" si="252"/>
        <v>1523</v>
      </c>
      <c r="V195" s="173">
        <f t="shared" si="252"/>
        <v>494</v>
      </c>
      <c r="W195" s="173">
        <f t="shared" si="252"/>
        <v>1204</v>
      </c>
      <c r="X195" s="173">
        <f t="shared" si="252"/>
        <v>1698</v>
      </c>
    </row>
    <row r="196" spans="1:24" ht="16.5" customHeight="1">
      <c r="A196" s="186"/>
      <c r="B196" s="197" t="s">
        <v>132</v>
      </c>
      <c r="C196" s="177"/>
      <c r="D196" s="177"/>
      <c r="E196" s="177"/>
      <c r="F196" s="216"/>
      <c r="G196" s="216"/>
      <c r="H196" s="177"/>
      <c r="I196" s="216"/>
      <c r="J196" s="216"/>
      <c r="K196" s="177"/>
      <c r="L196" s="216"/>
      <c r="M196" s="216"/>
      <c r="N196" s="177"/>
      <c r="O196" s="177"/>
      <c r="P196" s="177"/>
      <c r="Q196" s="195"/>
      <c r="R196" s="217"/>
      <c r="S196" s="195"/>
      <c r="T196" s="195"/>
      <c r="U196" s="195"/>
      <c r="V196" s="195"/>
      <c r="W196" s="195"/>
      <c r="X196" s="196"/>
    </row>
    <row r="197" spans="1:24" ht="16.5" customHeight="1">
      <c r="A197" s="186"/>
      <c r="B197" s="200" t="s">
        <v>133</v>
      </c>
      <c r="C197" s="188">
        <f>95-1</f>
        <v>94</v>
      </c>
      <c r="D197" s="188">
        <f>419-2</f>
        <v>417</v>
      </c>
      <c r="E197" s="188">
        <f t="shared" ref="E197:E224" si="253">C197+D197</f>
        <v>511</v>
      </c>
      <c r="F197" s="189">
        <v>0</v>
      </c>
      <c r="G197" s="189">
        <v>0</v>
      </c>
      <c r="H197" s="188">
        <f t="shared" ref="H197:H224" si="254">F197+G197</f>
        <v>0</v>
      </c>
      <c r="I197" s="189">
        <v>0</v>
      </c>
      <c r="J197" s="189">
        <v>0</v>
      </c>
      <c r="K197" s="188">
        <f t="shared" ref="K197:K224" si="255">I197+J197</f>
        <v>0</v>
      </c>
      <c r="L197" s="189">
        <v>0</v>
      </c>
      <c r="M197" s="189">
        <v>0</v>
      </c>
      <c r="N197" s="188">
        <f t="shared" ref="N197:N224" si="256">L197+M197</f>
        <v>0</v>
      </c>
      <c r="O197" s="188">
        <f>C197+F197+I197+L197</f>
        <v>94</v>
      </c>
      <c r="P197" s="188">
        <f>D197+G197+J197+M197</f>
        <v>417</v>
      </c>
      <c r="Q197" s="189">
        <f t="shared" ref="Q197:Q221" si="257">O197+P197</f>
        <v>511</v>
      </c>
      <c r="R197" s="174">
        <v>2</v>
      </c>
      <c r="S197" s="189" t="str">
        <f t="shared" ref="S197:S221" si="258">IF(R197=1,O197,"0")</f>
        <v>0</v>
      </c>
      <c r="T197" s="189" t="str">
        <f t="shared" ref="T197:T221" si="259">IF(R197=1,P197,"0")</f>
        <v>0</v>
      </c>
      <c r="U197" s="189">
        <f t="shared" ref="U197:U221" si="260">S197+T197</f>
        <v>0</v>
      </c>
      <c r="V197" s="189">
        <f t="shared" ref="V197:V221" si="261">IF(R197=2,O197,"0")</f>
        <v>94</v>
      </c>
      <c r="W197" s="189">
        <f t="shared" ref="W197:W221" si="262">IF(R197=2,P197,"0")</f>
        <v>417</v>
      </c>
      <c r="X197" s="189">
        <f t="shared" ref="X197:X221" si="263">V197+W197</f>
        <v>511</v>
      </c>
    </row>
    <row r="198" spans="1:24" s="194" customFormat="1" ht="16.5" customHeight="1">
      <c r="A198" s="190"/>
      <c r="B198" s="201" t="s">
        <v>5</v>
      </c>
      <c r="C198" s="192">
        <f t="shared" ref="C198:X198" si="264">SUM(C197)</f>
        <v>94</v>
      </c>
      <c r="D198" s="192">
        <f t="shared" si="264"/>
        <v>417</v>
      </c>
      <c r="E198" s="192">
        <f t="shared" si="264"/>
        <v>511</v>
      </c>
      <c r="F198" s="173">
        <f t="shared" si="264"/>
        <v>0</v>
      </c>
      <c r="G198" s="173">
        <f t="shared" si="264"/>
        <v>0</v>
      </c>
      <c r="H198" s="192">
        <f t="shared" si="264"/>
        <v>0</v>
      </c>
      <c r="I198" s="173">
        <f t="shared" si="264"/>
        <v>0</v>
      </c>
      <c r="J198" s="173">
        <f t="shared" si="264"/>
        <v>0</v>
      </c>
      <c r="K198" s="192">
        <f t="shared" si="264"/>
        <v>0</v>
      </c>
      <c r="L198" s="173">
        <f t="shared" si="264"/>
        <v>0</v>
      </c>
      <c r="M198" s="173">
        <f t="shared" si="264"/>
        <v>0</v>
      </c>
      <c r="N198" s="192">
        <f t="shared" si="264"/>
        <v>0</v>
      </c>
      <c r="O198" s="192">
        <f t="shared" si="264"/>
        <v>94</v>
      </c>
      <c r="P198" s="192">
        <f t="shared" si="264"/>
        <v>417</v>
      </c>
      <c r="Q198" s="173">
        <f t="shared" si="264"/>
        <v>511</v>
      </c>
      <c r="R198" s="174">
        <f t="shared" si="264"/>
        <v>2</v>
      </c>
      <c r="S198" s="173">
        <f t="shared" si="264"/>
        <v>0</v>
      </c>
      <c r="T198" s="173">
        <f t="shared" si="264"/>
        <v>0</v>
      </c>
      <c r="U198" s="173">
        <f t="shared" si="264"/>
        <v>0</v>
      </c>
      <c r="V198" s="173">
        <f t="shared" si="264"/>
        <v>94</v>
      </c>
      <c r="W198" s="173">
        <f t="shared" si="264"/>
        <v>417</v>
      </c>
      <c r="X198" s="173">
        <f t="shared" si="264"/>
        <v>511</v>
      </c>
    </row>
    <row r="199" spans="1:24" ht="16.5" customHeight="1">
      <c r="A199" s="186"/>
      <c r="B199" s="197" t="s">
        <v>165</v>
      </c>
      <c r="C199" s="177"/>
      <c r="D199" s="177"/>
      <c r="E199" s="177"/>
      <c r="F199" s="177"/>
      <c r="G199" s="177"/>
      <c r="H199" s="177"/>
      <c r="I199" s="177"/>
      <c r="J199" s="177"/>
      <c r="K199" s="177"/>
      <c r="L199" s="177"/>
      <c r="M199" s="177"/>
      <c r="N199" s="177"/>
      <c r="O199" s="177"/>
      <c r="P199" s="177"/>
      <c r="Q199" s="195"/>
      <c r="R199" s="178"/>
      <c r="S199" s="195"/>
      <c r="T199" s="195"/>
      <c r="U199" s="195"/>
      <c r="V199" s="195"/>
      <c r="W199" s="195"/>
      <c r="X199" s="196"/>
    </row>
    <row r="200" spans="1:24" ht="16.5" customHeight="1">
      <c r="A200" s="186"/>
      <c r="B200" s="187" t="s">
        <v>133</v>
      </c>
      <c r="C200" s="188">
        <v>17</v>
      </c>
      <c r="D200" s="188">
        <f>230-1</f>
        <v>229</v>
      </c>
      <c r="E200" s="188">
        <f t="shared" ref="E200" si="265">C200+D200</f>
        <v>246</v>
      </c>
      <c r="F200" s="188">
        <v>0</v>
      </c>
      <c r="G200" s="188">
        <v>0</v>
      </c>
      <c r="H200" s="188">
        <f t="shared" ref="H200" si="266">F200+G200</f>
        <v>0</v>
      </c>
      <c r="I200" s="188">
        <v>0</v>
      </c>
      <c r="J200" s="188">
        <v>0</v>
      </c>
      <c r="K200" s="188">
        <f t="shared" ref="K200" si="267">I200+J200</f>
        <v>0</v>
      </c>
      <c r="L200" s="188">
        <v>0</v>
      </c>
      <c r="M200" s="188">
        <v>0</v>
      </c>
      <c r="N200" s="188">
        <f t="shared" ref="N200" si="268">L200+M200</f>
        <v>0</v>
      </c>
      <c r="O200" s="188">
        <f>C200+F200+I200+L200</f>
        <v>17</v>
      </c>
      <c r="P200" s="188">
        <f>D200+G200+J200+M200</f>
        <v>229</v>
      </c>
      <c r="Q200" s="189">
        <f t="shared" ref="Q200" si="269">O200+P200</f>
        <v>246</v>
      </c>
      <c r="R200" s="174">
        <v>2</v>
      </c>
      <c r="S200" s="189" t="str">
        <f t="shared" ref="S200" si="270">IF(R200=1,O200,"0")</f>
        <v>0</v>
      </c>
      <c r="T200" s="189" t="str">
        <f t="shared" ref="T200" si="271">IF(R200=1,P200,"0")</f>
        <v>0</v>
      </c>
      <c r="U200" s="189">
        <f t="shared" ref="U200" si="272">S200+T200</f>
        <v>0</v>
      </c>
      <c r="V200" s="189">
        <f t="shared" ref="V200" si="273">IF(R200=2,O200,"0")</f>
        <v>17</v>
      </c>
      <c r="W200" s="189">
        <f t="shared" ref="W200" si="274">IF(R200=2,P200,"0")</f>
        <v>229</v>
      </c>
      <c r="X200" s="189">
        <f t="shared" ref="X200" si="275">V200+W200</f>
        <v>246</v>
      </c>
    </row>
    <row r="201" spans="1:24" s="194" customFormat="1" ht="16.5" customHeight="1">
      <c r="A201" s="190"/>
      <c r="B201" s="201" t="s">
        <v>5</v>
      </c>
      <c r="C201" s="192">
        <f t="shared" ref="C201:X201" si="276">SUM(C200)</f>
        <v>17</v>
      </c>
      <c r="D201" s="192">
        <f t="shared" si="276"/>
        <v>229</v>
      </c>
      <c r="E201" s="192">
        <f t="shared" si="276"/>
        <v>246</v>
      </c>
      <c r="F201" s="173">
        <f t="shared" si="276"/>
        <v>0</v>
      </c>
      <c r="G201" s="173">
        <f t="shared" si="276"/>
        <v>0</v>
      </c>
      <c r="H201" s="192">
        <f t="shared" si="276"/>
        <v>0</v>
      </c>
      <c r="I201" s="173">
        <f t="shared" si="276"/>
        <v>0</v>
      </c>
      <c r="J201" s="173">
        <f t="shared" si="276"/>
        <v>0</v>
      </c>
      <c r="K201" s="192">
        <f t="shared" si="276"/>
        <v>0</v>
      </c>
      <c r="L201" s="173">
        <f t="shared" si="276"/>
        <v>0</v>
      </c>
      <c r="M201" s="173">
        <f t="shared" si="276"/>
        <v>0</v>
      </c>
      <c r="N201" s="192">
        <f t="shared" si="276"/>
        <v>0</v>
      </c>
      <c r="O201" s="192">
        <f t="shared" si="276"/>
        <v>17</v>
      </c>
      <c r="P201" s="192">
        <f t="shared" si="276"/>
        <v>229</v>
      </c>
      <c r="Q201" s="173">
        <f t="shared" si="276"/>
        <v>246</v>
      </c>
      <c r="R201" s="174">
        <f t="shared" si="276"/>
        <v>2</v>
      </c>
      <c r="S201" s="173">
        <f t="shared" si="276"/>
        <v>0</v>
      </c>
      <c r="T201" s="173">
        <f t="shared" si="276"/>
        <v>0</v>
      </c>
      <c r="U201" s="173">
        <f t="shared" si="276"/>
        <v>0</v>
      </c>
      <c r="V201" s="173">
        <f t="shared" si="276"/>
        <v>17</v>
      </c>
      <c r="W201" s="173">
        <f t="shared" si="276"/>
        <v>229</v>
      </c>
      <c r="X201" s="173">
        <f t="shared" si="276"/>
        <v>246</v>
      </c>
    </row>
    <row r="202" spans="1:24" s="194" customFormat="1" ht="16.5" customHeight="1">
      <c r="A202" s="190"/>
      <c r="B202" s="201" t="s">
        <v>87</v>
      </c>
      <c r="C202" s="192">
        <f t="shared" ref="C202:X202" si="277">C198+C201</f>
        <v>111</v>
      </c>
      <c r="D202" s="192">
        <f t="shared" si="277"/>
        <v>646</v>
      </c>
      <c r="E202" s="192">
        <f t="shared" si="277"/>
        <v>757</v>
      </c>
      <c r="F202" s="173">
        <f t="shared" si="277"/>
        <v>0</v>
      </c>
      <c r="G202" s="173">
        <f t="shared" si="277"/>
        <v>0</v>
      </c>
      <c r="H202" s="192">
        <f t="shared" si="277"/>
        <v>0</v>
      </c>
      <c r="I202" s="173">
        <f t="shared" si="277"/>
        <v>0</v>
      </c>
      <c r="J202" s="173">
        <f t="shared" si="277"/>
        <v>0</v>
      </c>
      <c r="K202" s="192">
        <f t="shared" si="277"/>
        <v>0</v>
      </c>
      <c r="L202" s="173">
        <f t="shared" si="277"/>
        <v>0</v>
      </c>
      <c r="M202" s="173">
        <f t="shared" si="277"/>
        <v>0</v>
      </c>
      <c r="N202" s="192">
        <f t="shared" si="277"/>
        <v>0</v>
      </c>
      <c r="O202" s="192">
        <f t="shared" si="277"/>
        <v>111</v>
      </c>
      <c r="P202" s="192">
        <f t="shared" si="277"/>
        <v>646</v>
      </c>
      <c r="Q202" s="173">
        <f t="shared" si="277"/>
        <v>757</v>
      </c>
      <c r="R202" s="174">
        <f t="shared" si="277"/>
        <v>4</v>
      </c>
      <c r="S202" s="173">
        <f t="shared" si="277"/>
        <v>0</v>
      </c>
      <c r="T202" s="173">
        <f t="shared" si="277"/>
        <v>0</v>
      </c>
      <c r="U202" s="173">
        <f t="shared" si="277"/>
        <v>0</v>
      </c>
      <c r="V202" s="173">
        <f t="shared" si="277"/>
        <v>111</v>
      </c>
      <c r="W202" s="173">
        <f t="shared" si="277"/>
        <v>646</v>
      </c>
      <c r="X202" s="173">
        <f t="shared" si="277"/>
        <v>757</v>
      </c>
    </row>
    <row r="203" spans="1:24" ht="16.5" customHeight="1">
      <c r="A203" s="186"/>
      <c r="B203" s="197" t="s">
        <v>92</v>
      </c>
      <c r="C203" s="177"/>
      <c r="D203" s="177"/>
      <c r="E203" s="177"/>
      <c r="F203" s="198"/>
      <c r="G203" s="198"/>
      <c r="H203" s="177"/>
      <c r="I203" s="198"/>
      <c r="J203" s="198"/>
      <c r="K203" s="177"/>
      <c r="L203" s="198"/>
      <c r="M203" s="198"/>
      <c r="N203" s="177"/>
      <c r="O203" s="177"/>
      <c r="P203" s="177"/>
      <c r="Q203" s="195"/>
      <c r="R203" s="199"/>
      <c r="S203" s="195"/>
      <c r="T203" s="195"/>
      <c r="U203" s="195"/>
      <c r="V203" s="195"/>
      <c r="W203" s="195"/>
      <c r="X203" s="196"/>
    </row>
    <row r="204" spans="1:24" s="207" customFormat="1" ht="16.5" customHeight="1">
      <c r="A204" s="175"/>
      <c r="B204" s="202" t="s">
        <v>212</v>
      </c>
      <c r="C204" s="188">
        <v>1</v>
      </c>
      <c r="D204" s="188">
        <v>2</v>
      </c>
      <c r="E204" s="188">
        <f t="shared" si="253"/>
        <v>3</v>
      </c>
      <c r="F204" s="189">
        <v>0</v>
      </c>
      <c r="G204" s="189">
        <v>0</v>
      </c>
      <c r="H204" s="188">
        <f t="shared" si="254"/>
        <v>0</v>
      </c>
      <c r="I204" s="189">
        <v>0</v>
      </c>
      <c r="J204" s="189">
        <v>0</v>
      </c>
      <c r="K204" s="188">
        <f t="shared" si="255"/>
        <v>0</v>
      </c>
      <c r="L204" s="189">
        <v>0</v>
      </c>
      <c r="M204" s="189">
        <v>0</v>
      </c>
      <c r="N204" s="188">
        <f t="shared" si="256"/>
        <v>0</v>
      </c>
      <c r="O204" s="188">
        <f>C204+F204+I204+L204</f>
        <v>1</v>
      </c>
      <c r="P204" s="188">
        <f>D204+G204+J204+M204</f>
        <v>2</v>
      </c>
      <c r="Q204" s="189">
        <f t="shared" si="257"/>
        <v>3</v>
      </c>
      <c r="R204" s="174">
        <v>2</v>
      </c>
      <c r="S204" s="189" t="str">
        <f t="shared" si="258"/>
        <v>0</v>
      </c>
      <c r="T204" s="189" t="str">
        <f t="shared" si="259"/>
        <v>0</v>
      </c>
      <c r="U204" s="189">
        <f t="shared" si="260"/>
        <v>0</v>
      </c>
      <c r="V204" s="189">
        <f t="shared" si="261"/>
        <v>1</v>
      </c>
      <c r="W204" s="189">
        <f t="shared" si="262"/>
        <v>2</v>
      </c>
      <c r="X204" s="189">
        <f t="shared" si="263"/>
        <v>3</v>
      </c>
    </row>
    <row r="205" spans="1:24" s="207" customFormat="1" ht="16.5" customHeight="1">
      <c r="A205" s="175"/>
      <c r="B205" s="202" t="s">
        <v>68</v>
      </c>
      <c r="C205" s="188">
        <f>136-1</f>
        <v>135</v>
      </c>
      <c r="D205" s="188">
        <v>191</v>
      </c>
      <c r="E205" s="188">
        <f t="shared" si="253"/>
        <v>326</v>
      </c>
      <c r="F205" s="189">
        <v>0</v>
      </c>
      <c r="G205" s="189">
        <v>0</v>
      </c>
      <c r="H205" s="188">
        <f t="shared" si="254"/>
        <v>0</v>
      </c>
      <c r="I205" s="189">
        <v>0</v>
      </c>
      <c r="J205" s="189">
        <v>0</v>
      </c>
      <c r="K205" s="188">
        <f t="shared" si="255"/>
        <v>0</v>
      </c>
      <c r="L205" s="189">
        <v>0</v>
      </c>
      <c r="M205" s="189">
        <v>0</v>
      </c>
      <c r="N205" s="188">
        <f t="shared" si="256"/>
        <v>0</v>
      </c>
      <c r="O205" s="188">
        <f t="shared" ref="O205:O206" si="278">C205+F205+I205+L205</f>
        <v>135</v>
      </c>
      <c r="P205" s="188">
        <f t="shared" ref="P205:P206" si="279">D205+G205+J205+M205</f>
        <v>191</v>
      </c>
      <c r="Q205" s="189">
        <f t="shared" ref="Q205:Q206" si="280">O205+P205</f>
        <v>326</v>
      </c>
      <c r="R205" s="174">
        <v>2</v>
      </c>
      <c r="S205" s="189" t="str">
        <f t="shared" ref="S205:S206" si="281">IF(R205=1,O205,"0")</f>
        <v>0</v>
      </c>
      <c r="T205" s="189" t="str">
        <f t="shared" ref="T205:T206" si="282">IF(R205=1,P205,"0")</f>
        <v>0</v>
      </c>
      <c r="U205" s="189">
        <f t="shared" ref="U205:U206" si="283">S205+T205</f>
        <v>0</v>
      </c>
      <c r="V205" s="189">
        <f t="shared" ref="V205:V206" si="284">IF(R205=2,O205,"0")</f>
        <v>135</v>
      </c>
      <c r="W205" s="189">
        <f t="shared" ref="W205:W206" si="285">IF(R205=2,P205,"0")</f>
        <v>191</v>
      </c>
      <c r="X205" s="189">
        <f t="shared" ref="X205:X206" si="286">V205+W205</f>
        <v>326</v>
      </c>
    </row>
    <row r="206" spans="1:24" s="207" customFormat="1" ht="16.5" customHeight="1">
      <c r="A206" s="175"/>
      <c r="B206" s="202" t="s">
        <v>69</v>
      </c>
      <c r="C206" s="188">
        <f>52-1</f>
        <v>51</v>
      </c>
      <c r="D206" s="188">
        <v>123</v>
      </c>
      <c r="E206" s="188">
        <f t="shared" si="253"/>
        <v>174</v>
      </c>
      <c r="F206" s="189">
        <v>0</v>
      </c>
      <c r="G206" s="189">
        <v>0</v>
      </c>
      <c r="H206" s="188">
        <f t="shared" si="254"/>
        <v>0</v>
      </c>
      <c r="I206" s="189">
        <v>0</v>
      </c>
      <c r="J206" s="189">
        <v>0</v>
      </c>
      <c r="K206" s="188">
        <f t="shared" si="255"/>
        <v>0</v>
      </c>
      <c r="L206" s="189">
        <v>0</v>
      </c>
      <c r="M206" s="189">
        <v>0</v>
      </c>
      <c r="N206" s="188">
        <f t="shared" si="256"/>
        <v>0</v>
      </c>
      <c r="O206" s="188">
        <f t="shared" si="278"/>
        <v>51</v>
      </c>
      <c r="P206" s="188">
        <f t="shared" si="279"/>
        <v>123</v>
      </c>
      <c r="Q206" s="189">
        <f t="shared" si="280"/>
        <v>174</v>
      </c>
      <c r="R206" s="174">
        <v>2</v>
      </c>
      <c r="S206" s="189" t="str">
        <f t="shared" si="281"/>
        <v>0</v>
      </c>
      <c r="T206" s="189" t="str">
        <f t="shared" si="282"/>
        <v>0</v>
      </c>
      <c r="U206" s="189">
        <f t="shared" si="283"/>
        <v>0</v>
      </c>
      <c r="V206" s="189">
        <f t="shared" si="284"/>
        <v>51</v>
      </c>
      <c r="W206" s="189">
        <f t="shared" si="285"/>
        <v>123</v>
      </c>
      <c r="X206" s="189">
        <f t="shared" si="286"/>
        <v>174</v>
      </c>
    </row>
    <row r="207" spans="1:24" s="207" customFormat="1" ht="16.5" customHeight="1">
      <c r="A207" s="175"/>
      <c r="B207" s="201" t="s">
        <v>87</v>
      </c>
      <c r="C207" s="192">
        <f t="shared" ref="C207:X207" si="287">SUM(C204:C206)</f>
        <v>187</v>
      </c>
      <c r="D207" s="192">
        <f t="shared" si="287"/>
        <v>316</v>
      </c>
      <c r="E207" s="192">
        <f t="shared" si="287"/>
        <v>503</v>
      </c>
      <c r="F207" s="173">
        <f t="shared" si="287"/>
        <v>0</v>
      </c>
      <c r="G207" s="173">
        <f t="shared" si="287"/>
        <v>0</v>
      </c>
      <c r="H207" s="192">
        <f t="shared" si="287"/>
        <v>0</v>
      </c>
      <c r="I207" s="173">
        <f t="shared" si="287"/>
        <v>0</v>
      </c>
      <c r="J207" s="173">
        <f t="shared" si="287"/>
        <v>0</v>
      </c>
      <c r="K207" s="192">
        <f t="shared" si="287"/>
        <v>0</v>
      </c>
      <c r="L207" s="173">
        <f t="shared" si="287"/>
        <v>0</v>
      </c>
      <c r="M207" s="173">
        <f t="shared" si="287"/>
        <v>0</v>
      </c>
      <c r="N207" s="192">
        <f t="shared" si="287"/>
        <v>0</v>
      </c>
      <c r="O207" s="192">
        <f t="shared" si="287"/>
        <v>187</v>
      </c>
      <c r="P207" s="192">
        <f t="shared" si="287"/>
        <v>316</v>
      </c>
      <c r="Q207" s="173">
        <f t="shared" si="287"/>
        <v>503</v>
      </c>
      <c r="R207" s="174">
        <f t="shared" si="287"/>
        <v>6</v>
      </c>
      <c r="S207" s="173">
        <f t="shared" si="287"/>
        <v>0</v>
      </c>
      <c r="T207" s="173">
        <f t="shared" si="287"/>
        <v>0</v>
      </c>
      <c r="U207" s="173">
        <f t="shared" si="287"/>
        <v>0</v>
      </c>
      <c r="V207" s="173">
        <f t="shared" si="287"/>
        <v>187</v>
      </c>
      <c r="W207" s="173">
        <f t="shared" si="287"/>
        <v>316</v>
      </c>
      <c r="X207" s="173">
        <f t="shared" si="287"/>
        <v>503</v>
      </c>
    </row>
    <row r="208" spans="1:24" ht="16.5" customHeight="1">
      <c r="A208" s="175"/>
      <c r="B208" s="176" t="s">
        <v>93</v>
      </c>
      <c r="C208" s="177"/>
      <c r="D208" s="177"/>
      <c r="E208" s="177"/>
      <c r="F208" s="198"/>
      <c r="G208" s="198"/>
      <c r="H208" s="177"/>
      <c r="I208" s="198"/>
      <c r="J208" s="198"/>
      <c r="K208" s="177"/>
      <c r="L208" s="198"/>
      <c r="M208" s="198"/>
      <c r="N208" s="177"/>
      <c r="O208" s="177"/>
      <c r="P208" s="177"/>
      <c r="Q208" s="195"/>
      <c r="R208" s="199"/>
      <c r="S208" s="195"/>
      <c r="T208" s="195"/>
      <c r="U208" s="195"/>
      <c r="V208" s="195"/>
      <c r="W208" s="195"/>
      <c r="X208" s="196"/>
    </row>
    <row r="209" spans="1:24" ht="16.5" customHeight="1">
      <c r="A209" s="181"/>
      <c r="B209" s="202" t="s">
        <v>120</v>
      </c>
      <c r="C209" s="188">
        <v>15</v>
      </c>
      <c r="D209" s="188">
        <v>5</v>
      </c>
      <c r="E209" s="188">
        <f t="shared" ref="E209:E216" si="288">C209+D209</f>
        <v>20</v>
      </c>
      <c r="F209" s="188">
        <v>0</v>
      </c>
      <c r="G209" s="188">
        <v>0</v>
      </c>
      <c r="H209" s="188">
        <f t="shared" ref="H209:H216" si="289">F209+G209</f>
        <v>0</v>
      </c>
      <c r="I209" s="188">
        <v>0</v>
      </c>
      <c r="J209" s="188">
        <v>0</v>
      </c>
      <c r="K209" s="188">
        <f t="shared" ref="K209:K216" si="290">I209+J209</f>
        <v>0</v>
      </c>
      <c r="L209" s="188">
        <v>0</v>
      </c>
      <c r="M209" s="188">
        <v>0</v>
      </c>
      <c r="N209" s="188">
        <f t="shared" ref="N209:N216" si="291">L209+M209</f>
        <v>0</v>
      </c>
      <c r="O209" s="188">
        <f t="shared" ref="O209:P216" si="292">C209+F209+I209+L209</f>
        <v>15</v>
      </c>
      <c r="P209" s="188">
        <f t="shared" si="292"/>
        <v>5</v>
      </c>
      <c r="Q209" s="189">
        <f t="shared" ref="Q209:Q216" si="293">O209+P209</f>
        <v>20</v>
      </c>
      <c r="R209" s="174">
        <v>2</v>
      </c>
      <c r="S209" s="189" t="str">
        <f t="shared" ref="S209:S216" si="294">IF(R209=1,O209,"0")</f>
        <v>0</v>
      </c>
      <c r="T209" s="189" t="str">
        <f t="shared" ref="T209:T216" si="295">IF(R209=1,P209,"0")</f>
        <v>0</v>
      </c>
      <c r="U209" s="189">
        <f t="shared" ref="U209:U216" si="296">S209+T209</f>
        <v>0</v>
      </c>
      <c r="V209" s="189">
        <f t="shared" ref="V209:V216" si="297">IF(R209=2,O209,"0")</f>
        <v>15</v>
      </c>
      <c r="W209" s="189">
        <f t="shared" ref="W209:W216" si="298">IF(R209=2,P209,"0")</f>
        <v>5</v>
      </c>
      <c r="X209" s="189">
        <f t="shared" ref="X209:X216" si="299">V209+W209</f>
        <v>20</v>
      </c>
    </row>
    <row r="210" spans="1:24" ht="16.5" customHeight="1">
      <c r="A210" s="181"/>
      <c r="B210" s="202" t="s">
        <v>204</v>
      </c>
      <c r="C210" s="188">
        <v>2</v>
      </c>
      <c r="D210" s="188">
        <v>20</v>
      </c>
      <c r="E210" s="188">
        <f t="shared" si="288"/>
        <v>22</v>
      </c>
      <c r="F210" s="188">
        <v>0</v>
      </c>
      <c r="G210" s="188">
        <v>0</v>
      </c>
      <c r="H210" s="188">
        <f t="shared" si="289"/>
        <v>0</v>
      </c>
      <c r="I210" s="188">
        <v>0</v>
      </c>
      <c r="J210" s="188">
        <v>0</v>
      </c>
      <c r="K210" s="188">
        <f t="shared" si="290"/>
        <v>0</v>
      </c>
      <c r="L210" s="188">
        <v>0</v>
      </c>
      <c r="M210" s="188">
        <v>0</v>
      </c>
      <c r="N210" s="188">
        <f t="shared" si="291"/>
        <v>0</v>
      </c>
      <c r="O210" s="188">
        <f t="shared" si="292"/>
        <v>2</v>
      </c>
      <c r="P210" s="188">
        <f t="shared" si="292"/>
        <v>20</v>
      </c>
      <c r="Q210" s="189">
        <f t="shared" si="293"/>
        <v>22</v>
      </c>
      <c r="R210" s="174">
        <v>1</v>
      </c>
      <c r="S210" s="189">
        <f t="shared" si="294"/>
        <v>2</v>
      </c>
      <c r="T210" s="189">
        <f t="shared" si="295"/>
        <v>20</v>
      </c>
      <c r="U210" s="189">
        <f t="shared" si="296"/>
        <v>22</v>
      </c>
      <c r="V210" s="189" t="str">
        <f t="shared" si="297"/>
        <v>0</v>
      </c>
      <c r="W210" s="189" t="str">
        <f t="shared" si="298"/>
        <v>0</v>
      </c>
      <c r="X210" s="189">
        <f t="shared" si="299"/>
        <v>0</v>
      </c>
    </row>
    <row r="211" spans="1:24" ht="16.5" customHeight="1">
      <c r="A211" s="186"/>
      <c r="B211" s="187" t="s">
        <v>118</v>
      </c>
      <c r="C211" s="188">
        <v>5</v>
      </c>
      <c r="D211" s="188">
        <f>42-1</f>
        <v>41</v>
      </c>
      <c r="E211" s="188">
        <f t="shared" si="288"/>
        <v>46</v>
      </c>
      <c r="F211" s="188">
        <v>0</v>
      </c>
      <c r="G211" s="188">
        <v>0</v>
      </c>
      <c r="H211" s="188">
        <f t="shared" si="289"/>
        <v>0</v>
      </c>
      <c r="I211" s="188">
        <v>0</v>
      </c>
      <c r="J211" s="188">
        <v>0</v>
      </c>
      <c r="K211" s="188">
        <f t="shared" si="290"/>
        <v>0</v>
      </c>
      <c r="L211" s="188">
        <v>0</v>
      </c>
      <c r="M211" s="188">
        <v>0</v>
      </c>
      <c r="N211" s="188">
        <f t="shared" si="291"/>
        <v>0</v>
      </c>
      <c r="O211" s="188">
        <f t="shared" si="292"/>
        <v>5</v>
      </c>
      <c r="P211" s="188">
        <f t="shared" si="292"/>
        <v>41</v>
      </c>
      <c r="Q211" s="189">
        <f t="shared" si="293"/>
        <v>46</v>
      </c>
      <c r="R211" s="174">
        <v>1</v>
      </c>
      <c r="S211" s="189">
        <f t="shared" si="294"/>
        <v>5</v>
      </c>
      <c r="T211" s="189">
        <f t="shared" si="295"/>
        <v>41</v>
      </c>
      <c r="U211" s="189">
        <f t="shared" si="296"/>
        <v>46</v>
      </c>
      <c r="V211" s="189" t="str">
        <f t="shared" si="297"/>
        <v>0</v>
      </c>
      <c r="W211" s="189" t="str">
        <f t="shared" si="298"/>
        <v>0</v>
      </c>
      <c r="X211" s="189">
        <f t="shared" si="299"/>
        <v>0</v>
      </c>
    </row>
    <row r="212" spans="1:24" ht="16.5" customHeight="1">
      <c r="A212" s="181"/>
      <c r="B212" s="202" t="s">
        <v>205</v>
      </c>
      <c r="C212" s="188">
        <v>4</v>
      </c>
      <c r="D212" s="188">
        <v>3</v>
      </c>
      <c r="E212" s="188">
        <f t="shared" si="288"/>
        <v>7</v>
      </c>
      <c r="F212" s="188">
        <v>0</v>
      </c>
      <c r="G212" s="188">
        <v>0</v>
      </c>
      <c r="H212" s="188">
        <f t="shared" si="289"/>
        <v>0</v>
      </c>
      <c r="I212" s="188">
        <v>0</v>
      </c>
      <c r="J212" s="188">
        <v>0</v>
      </c>
      <c r="K212" s="188">
        <f t="shared" si="290"/>
        <v>0</v>
      </c>
      <c r="L212" s="188">
        <v>0</v>
      </c>
      <c r="M212" s="188">
        <v>0</v>
      </c>
      <c r="N212" s="188">
        <f t="shared" si="291"/>
        <v>0</v>
      </c>
      <c r="O212" s="188">
        <f t="shared" si="292"/>
        <v>4</v>
      </c>
      <c r="P212" s="188">
        <f t="shared" si="292"/>
        <v>3</v>
      </c>
      <c r="Q212" s="189">
        <f t="shared" si="293"/>
        <v>7</v>
      </c>
      <c r="R212" s="174">
        <v>2</v>
      </c>
      <c r="S212" s="189" t="str">
        <f t="shared" si="294"/>
        <v>0</v>
      </c>
      <c r="T212" s="189" t="str">
        <f t="shared" si="295"/>
        <v>0</v>
      </c>
      <c r="U212" s="189">
        <f t="shared" si="296"/>
        <v>0</v>
      </c>
      <c r="V212" s="189">
        <f t="shared" si="297"/>
        <v>4</v>
      </c>
      <c r="W212" s="189">
        <f t="shared" si="298"/>
        <v>3</v>
      </c>
      <c r="X212" s="189">
        <f t="shared" si="299"/>
        <v>7</v>
      </c>
    </row>
    <row r="213" spans="1:24" ht="16.5" customHeight="1">
      <c r="A213" s="181"/>
      <c r="B213" s="202" t="s">
        <v>206</v>
      </c>
      <c r="C213" s="188">
        <v>8</v>
      </c>
      <c r="D213" s="188">
        <v>28</v>
      </c>
      <c r="E213" s="188">
        <f t="shared" si="288"/>
        <v>36</v>
      </c>
      <c r="F213" s="188">
        <v>0</v>
      </c>
      <c r="G213" s="188">
        <v>0</v>
      </c>
      <c r="H213" s="188">
        <f t="shared" si="289"/>
        <v>0</v>
      </c>
      <c r="I213" s="188">
        <v>0</v>
      </c>
      <c r="J213" s="188">
        <v>0</v>
      </c>
      <c r="K213" s="188">
        <f t="shared" si="290"/>
        <v>0</v>
      </c>
      <c r="L213" s="188">
        <v>0</v>
      </c>
      <c r="M213" s="188">
        <v>0</v>
      </c>
      <c r="N213" s="188">
        <f t="shared" si="291"/>
        <v>0</v>
      </c>
      <c r="O213" s="188">
        <f t="shared" si="292"/>
        <v>8</v>
      </c>
      <c r="P213" s="188">
        <f t="shared" si="292"/>
        <v>28</v>
      </c>
      <c r="Q213" s="189">
        <f t="shared" si="293"/>
        <v>36</v>
      </c>
      <c r="R213" s="174">
        <v>2</v>
      </c>
      <c r="S213" s="189" t="str">
        <f t="shared" si="294"/>
        <v>0</v>
      </c>
      <c r="T213" s="189" t="str">
        <f t="shared" si="295"/>
        <v>0</v>
      </c>
      <c r="U213" s="189">
        <f t="shared" si="296"/>
        <v>0</v>
      </c>
      <c r="V213" s="189">
        <f t="shared" si="297"/>
        <v>8</v>
      </c>
      <c r="W213" s="189">
        <f t="shared" si="298"/>
        <v>28</v>
      </c>
      <c r="X213" s="189">
        <f t="shared" si="299"/>
        <v>36</v>
      </c>
    </row>
    <row r="214" spans="1:24" ht="16.5" customHeight="1">
      <c r="A214" s="186"/>
      <c r="B214" s="187" t="s">
        <v>233</v>
      </c>
      <c r="C214" s="188">
        <v>53</v>
      </c>
      <c r="D214" s="188">
        <v>117</v>
      </c>
      <c r="E214" s="188">
        <f t="shared" si="288"/>
        <v>170</v>
      </c>
      <c r="F214" s="188">
        <v>0</v>
      </c>
      <c r="G214" s="188">
        <v>0</v>
      </c>
      <c r="H214" s="188">
        <f t="shared" si="289"/>
        <v>0</v>
      </c>
      <c r="I214" s="188">
        <v>0</v>
      </c>
      <c r="J214" s="188">
        <v>0</v>
      </c>
      <c r="K214" s="188">
        <f t="shared" si="290"/>
        <v>0</v>
      </c>
      <c r="L214" s="188">
        <v>0</v>
      </c>
      <c r="M214" s="188">
        <v>0</v>
      </c>
      <c r="N214" s="188">
        <f t="shared" si="291"/>
        <v>0</v>
      </c>
      <c r="O214" s="188">
        <f t="shared" si="292"/>
        <v>53</v>
      </c>
      <c r="P214" s="188">
        <f t="shared" si="292"/>
        <v>117</v>
      </c>
      <c r="Q214" s="189">
        <f t="shared" si="293"/>
        <v>170</v>
      </c>
      <c r="R214" s="174">
        <v>2</v>
      </c>
      <c r="S214" s="189" t="str">
        <f t="shared" si="294"/>
        <v>0</v>
      </c>
      <c r="T214" s="189" t="str">
        <f t="shared" si="295"/>
        <v>0</v>
      </c>
      <c r="U214" s="189">
        <f t="shared" si="296"/>
        <v>0</v>
      </c>
      <c r="V214" s="189">
        <f t="shared" si="297"/>
        <v>53</v>
      </c>
      <c r="W214" s="189">
        <f t="shared" si="298"/>
        <v>117</v>
      </c>
      <c r="X214" s="189">
        <f t="shared" si="299"/>
        <v>170</v>
      </c>
    </row>
    <row r="215" spans="1:24" ht="16.5" customHeight="1">
      <c r="A215" s="181"/>
      <c r="B215" s="202" t="s">
        <v>207</v>
      </c>
      <c r="C215" s="188">
        <v>5</v>
      </c>
      <c r="D215" s="188">
        <v>5</v>
      </c>
      <c r="E215" s="188">
        <f t="shared" si="288"/>
        <v>10</v>
      </c>
      <c r="F215" s="188">
        <v>0</v>
      </c>
      <c r="G215" s="188">
        <v>0</v>
      </c>
      <c r="H215" s="188">
        <f t="shared" si="289"/>
        <v>0</v>
      </c>
      <c r="I215" s="188">
        <v>0</v>
      </c>
      <c r="J215" s="188">
        <v>0</v>
      </c>
      <c r="K215" s="188">
        <f t="shared" si="290"/>
        <v>0</v>
      </c>
      <c r="L215" s="188">
        <v>0</v>
      </c>
      <c r="M215" s="188">
        <v>0</v>
      </c>
      <c r="N215" s="188">
        <f t="shared" si="291"/>
        <v>0</v>
      </c>
      <c r="O215" s="188">
        <f t="shared" si="292"/>
        <v>5</v>
      </c>
      <c r="P215" s="188">
        <f t="shared" si="292"/>
        <v>5</v>
      </c>
      <c r="Q215" s="189">
        <f t="shared" si="293"/>
        <v>10</v>
      </c>
      <c r="R215" s="174">
        <v>1</v>
      </c>
      <c r="S215" s="189">
        <f t="shared" si="294"/>
        <v>5</v>
      </c>
      <c r="T215" s="189">
        <f t="shared" si="295"/>
        <v>5</v>
      </c>
      <c r="U215" s="189">
        <f t="shared" si="296"/>
        <v>10</v>
      </c>
      <c r="V215" s="189" t="str">
        <f t="shared" si="297"/>
        <v>0</v>
      </c>
      <c r="W215" s="189" t="str">
        <f t="shared" si="298"/>
        <v>0</v>
      </c>
      <c r="X215" s="189">
        <f t="shared" si="299"/>
        <v>0</v>
      </c>
    </row>
    <row r="216" spans="1:24" ht="16.5" customHeight="1">
      <c r="A216" s="186"/>
      <c r="B216" s="187" t="s">
        <v>117</v>
      </c>
      <c r="C216" s="188">
        <v>14</v>
      </c>
      <c r="D216" s="188">
        <v>35</v>
      </c>
      <c r="E216" s="188">
        <f t="shared" si="288"/>
        <v>49</v>
      </c>
      <c r="F216" s="188">
        <v>0</v>
      </c>
      <c r="G216" s="188">
        <v>0</v>
      </c>
      <c r="H216" s="188">
        <f t="shared" si="289"/>
        <v>0</v>
      </c>
      <c r="I216" s="188">
        <v>0</v>
      </c>
      <c r="J216" s="188">
        <v>0</v>
      </c>
      <c r="K216" s="188">
        <f t="shared" si="290"/>
        <v>0</v>
      </c>
      <c r="L216" s="188">
        <v>0</v>
      </c>
      <c r="M216" s="188">
        <v>0</v>
      </c>
      <c r="N216" s="188">
        <f t="shared" si="291"/>
        <v>0</v>
      </c>
      <c r="O216" s="188">
        <f t="shared" si="292"/>
        <v>14</v>
      </c>
      <c r="P216" s="188">
        <f t="shared" si="292"/>
        <v>35</v>
      </c>
      <c r="Q216" s="189">
        <f t="shared" si="293"/>
        <v>49</v>
      </c>
      <c r="R216" s="174">
        <v>1</v>
      </c>
      <c r="S216" s="189">
        <f t="shared" si="294"/>
        <v>14</v>
      </c>
      <c r="T216" s="189">
        <f t="shared" si="295"/>
        <v>35</v>
      </c>
      <c r="U216" s="189">
        <f t="shared" si="296"/>
        <v>49</v>
      </c>
      <c r="V216" s="189" t="str">
        <f t="shared" si="297"/>
        <v>0</v>
      </c>
      <c r="W216" s="189" t="str">
        <f t="shared" si="298"/>
        <v>0</v>
      </c>
      <c r="X216" s="189">
        <f t="shared" si="299"/>
        <v>0</v>
      </c>
    </row>
    <row r="217" spans="1:24" s="194" customFormat="1" ht="16.5" customHeight="1">
      <c r="A217" s="190"/>
      <c r="B217" s="191" t="s">
        <v>87</v>
      </c>
      <c r="C217" s="192">
        <f t="shared" ref="C217:X217" si="300">SUM(C209:C216)</f>
        <v>106</v>
      </c>
      <c r="D217" s="192">
        <f t="shared" si="300"/>
        <v>254</v>
      </c>
      <c r="E217" s="192">
        <f t="shared" si="300"/>
        <v>360</v>
      </c>
      <c r="F217" s="192">
        <f t="shared" si="300"/>
        <v>0</v>
      </c>
      <c r="G217" s="192">
        <f t="shared" si="300"/>
        <v>0</v>
      </c>
      <c r="H217" s="192">
        <f t="shared" si="300"/>
        <v>0</v>
      </c>
      <c r="I217" s="192">
        <f t="shared" si="300"/>
        <v>0</v>
      </c>
      <c r="J217" s="192">
        <f t="shared" si="300"/>
        <v>0</v>
      </c>
      <c r="K217" s="192">
        <f t="shared" si="300"/>
        <v>0</v>
      </c>
      <c r="L217" s="192">
        <f t="shared" si="300"/>
        <v>0</v>
      </c>
      <c r="M217" s="192">
        <f t="shared" si="300"/>
        <v>0</v>
      </c>
      <c r="N217" s="192">
        <f t="shared" si="300"/>
        <v>0</v>
      </c>
      <c r="O217" s="192">
        <f t="shared" si="300"/>
        <v>106</v>
      </c>
      <c r="P217" s="192">
        <f t="shared" si="300"/>
        <v>254</v>
      </c>
      <c r="Q217" s="173">
        <f t="shared" si="300"/>
        <v>360</v>
      </c>
      <c r="R217" s="174">
        <f t="shared" si="300"/>
        <v>12</v>
      </c>
      <c r="S217" s="173">
        <f t="shared" si="300"/>
        <v>26</v>
      </c>
      <c r="T217" s="173">
        <f t="shared" si="300"/>
        <v>101</v>
      </c>
      <c r="U217" s="173">
        <f t="shared" si="300"/>
        <v>127</v>
      </c>
      <c r="V217" s="173">
        <f t="shared" si="300"/>
        <v>80</v>
      </c>
      <c r="W217" s="173">
        <f t="shared" si="300"/>
        <v>153</v>
      </c>
      <c r="X217" s="173">
        <f t="shared" si="300"/>
        <v>233</v>
      </c>
    </row>
    <row r="218" spans="1:24" s="194" customFormat="1" ht="16.5" customHeight="1">
      <c r="A218" s="190"/>
      <c r="B218" s="191" t="s">
        <v>89</v>
      </c>
      <c r="C218" s="192">
        <f t="shared" ref="C218:X218" si="301">C195+C202+C207+C217</f>
        <v>1255</v>
      </c>
      <c r="D218" s="192">
        <f t="shared" si="301"/>
        <v>3586</v>
      </c>
      <c r="E218" s="192">
        <f t="shared" si="301"/>
        <v>4841</v>
      </c>
      <c r="F218" s="192">
        <f t="shared" si="301"/>
        <v>0</v>
      </c>
      <c r="G218" s="192">
        <f t="shared" si="301"/>
        <v>0</v>
      </c>
      <c r="H218" s="192">
        <f t="shared" si="301"/>
        <v>0</v>
      </c>
      <c r="I218" s="192">
        <f t="shared" si="301"/>
        <v>0</v>
      </c>
      <c r="J218" s="192">
        <f t="shared" si="301"/>
        <v>0</v>
      </c>
      <c r="K218" s="192">
        <f t="shared" si="301"/>
        <v>0</v>
      </c>
      <c r="L218" s="192">
        <f t="shared" si="301"/>
        <v>0</v>
      </c>
      <c r="M218" s="192">
        <f t="shared" si="301"/>
        <v>0</v>
      </c>
      <c r="N218" s="192">
        <f t="shared" si="301"/>
        <v>0</v>
      </c>
      <c r="O218" s="192">
        <f t="shared" si="301"/>
        <v>1255</v>
      </c>
      <c r="P218" s="192">
        <f t="shared" si="301"/>
        <v>3586</v>
      </c>
      <c r="Q218" s="173">
        <f t="shared" si="301"/>
        <v>4841</v>
      </c>
      <c r="R218" s="174">
        <f t="shared" si="301"/>
        <v>45</v>
      </c>
      <c r="S218" s="173">
        <f t="shared" si="301"/>
        <v>383</v>
      </c>
      <c r="T218" s="173">
        <f t="shared" si="301"/>
        <v>1267</v>
      </c>
      <c r="U218" s="173">
        <f t="shared" si="301"/>
        <v>1650</v>
      </c>
      <c r="V218" s="173">
        <f t="shared" si="301"/>
        <v>872</v>
      </c>
      <c r="W218" s="173">
        <f t="shared" si="301"/>
        <v>2319</v>
      </c>
      <c r="X218" s="173">
        <f t="shared" si="301"/>
        <v>3191</v>
      </c>
    </row>
    <row r="219" spans="1:24" ht="16.5" customHeight="1">
      <c r="A219" s="186"/>
      <c r="B219" s="206" t="s">
        <v>130</v>
      </c>
      <c r="C219" s="177"/>
      <c r="D219" s="177"/>
      <c r="E219" s="177"/>
      <c r="F219" s="177"/>
      <c r="G219" s="177"/>
      <c r="H219" s="177"/>
      <c r="I219" s="177"/>
      <c r="J219" s="177"/>
      <c r="K219" s="177"/>
      <c r="L219" s="177"/>
      <c r="M219" s="177"/>
      <c r="N219" s="177"/>
      <c r="O219" s="177"/>
      <c r="P219" s="177"/>
      <c r="Q219" s="195"/>
      <c r="R219" s="178"/>
      <c r="S219" s="195"/>
      <c r="T219" s="195"/>
      <c r="U219" s="195"/>
      <c r="V219" s="195"/>
      <c r="W219" s="195"/>
      <c r="X219" s="196"/>
    </row>
    <row r="220" spans="1:24" ht="16.5" customHeight="1">
      <c r="A220" s="186"/>
      <c r="B220" s="203" t="s">
        <v>208</v>
      </c>
      <c r="C220" s="177"/>
      <c r="D220" s="177"/>
      <c r="E220" s="177"/>
      <c r="F220" s="177"/>
      <c r="G220" s="177"/>
      <c r="H220" s="177"/>
      <c r="I220" s="177"/>
      <c r="J220" s="177"/>
      <c r="K220" s="177"/>
      <c r="L220" s="177"/>
      <c r="M220" s="177"/>
      <c r="N220" s="177"/>
      <c r="O220" s="177"/>
      <c r="P220" s="177"/>
      <c r="Q220" s="195"/>
      <c r="R220" s="178"/>
      <c r="S220" s="195"/>
      <c r="T220" s="195"/>
      <c r="U220" s="195"/>
      <c r="V220" s="195"/>
      <c r="W220" s="195"/>
      <c r="X220" s="196"/>
    </row>
    <row r="221" spans="1:24" ht="16.5" customHeight="1">
      <c r="A221" s="186"/>
      <c r="B221" s="205" t="s">
        <v>209</v>
      </c>
      <c r="C221" s="188">
        <v>0</v>
      </c>
      <c r="D221" s="188">
        <v>1</v>
      </c>
      <c r="E221" s="188">
        <f t="shared" si="253"/>
        <v>1</v>
      </c>
      <c r="F221" s="188">
        <v>0</v>
      </c>
      <c r="G221" s="188">
        <v>0</v>
      </c>
      <c r="H221" s="188">
        <f t="shared" si="254"/>
        <v>0</v>
      </c>
      <c r="I221" s="188">
        <v>0</v>
      </c>
      <c r="J221" s="188">
        <v>0</v>
      </c>
      <c r="K221" s="188">
        <f t="shared" si="255"/>
        <v>0</v>
      </c>
      <c r="L221" s="188">
        <v>0</v>
      </c>
      <c r="M221" s="188">
        <v>0</v>
      </c>
      <c r="N221" s="188">
        <f t="shared" si="256"/>
        <v>0</v>
      </c>
      <c r="O221" s="188">
        <f>C221+F221+I221+L221</f>
        <v>0</v>
      </c>
      <c r="P221" s="188">
        <f>D221+G221+J221+M221</f>
        <v>1</v>
      </c>
      <c r="Q221" s="189">
        <f t="shared" si="257"/>
        <v>1</v>
      </c>
      <c r="R221" s="174">
        <v>1</v>
      </c>
      <c r="S221" s="189">
        <f t="shared" si="258"/>
        <v>0</v>
      </c>
      <c r="T221" s="189">
        <f t="shared" si="259"/>
        <v>1</v>
      </c>
      <c r="U221" s="189">
        <f t="shared" si="260"/>
        <v>1</v>
      </c>
      <c r="V221" s="189" t="str">
        <f t="shared" si="261"/>
        <v>0</v>
      </c>
      <c r="W221" s="189" t="str">
        <f t="shared" si="262"/>
        <v>0</v>
      </c>
      <c r="X221" s="189">
        <f t="shared" si="263"/>
        <v>0</v>
      </c>
    </row>
    <row r="222" spans="1:24" ht="16.5" customHeight="1">
      <c r="A222" s="186"/>
      <c r="B222" s="205" t="s">
        <v>26</v>
      </c>
      <c r="C222" s="188">
        <v>39</v>
      </c>
      <c r="D222" s="188">
        <f>90-1</f>
        <v>89</v>
      </c>
      <c r="E222" s="188">
        <f t="shared" si="253"/>
        <v>128</v>
      </c>
      <c r="F222" s="188">
        <v>0</v>
      </c>
      <c r="G222" s="188">
        <v>0</v>
      </c>
      <c r="H222" s="188">
        <f t="shared" si="254"/>
        <v>0</v>
      </c>
      <c r="I222" s="188">
        <v>0</v>
      </c>
      <c r="J222" s="188">
        <v>0</v>
      </c>
      <c r="K222" s="188">
        <f t="shared" si="255"/>
        <v>0</v>
      </c>
      <c r="L222" s="188">
        <v>0</v>
      </c>
      <c r="M222" s="188">
        <v>0</v>
      </c>
      <c r="N222" s="188">
        <f t="shared" si="256"/>
        <v>0</v>
      </c>
      <c r="O222" s="188">
        <f t="shared" ref="O222:O224" si="302">C222+F222+I222+L222</f>
        <v>39</v>
      </c>
      <c r="P222" s="188">
        <f t="shared" ref="P222:P224" si="303">D222+G222+J222+M222</f>
        <v>89</v>
      </c>
      <c r="Q222" s="189">
        <f t="shared" ref="Q222:Q224" si="304">O222+P222</f>
        <v>128</v>
      </c>
      <c r="R222" s="174">
        <v>1</v>
      </c>
      <c r="S222" s="189">
        <f t="shared" ref="S222:S224" si="305">IF(R222=1,O222,"0")</f>
        <v>39</v>
      </c>
      <c r="T222" s="189">
        <f t="shared" ref="T222:T224" si="306">IF(R222=1,P222,"0")</f>
        <v>89</v>
      </c>
      <c r="U222" s="189">
        <f t="shared" ref="U222:U224" si="307">S222+T222</f>
        <v>128</v>
      </c>
      <c r="V222" s="189" t="str">
        <f t="shared" ref="V222:V224" si="308">IF(R222=2,O222,"0")</f>
        <v>0</v>
      </c>
      <c r="W222" s="189" t="str">
        <f t="shared" ref="W222:W224" si="309">IF(R222=2,P222,"0")</f>
        <v>0</v>
      </c>
      <c r="X222" s="189">
        <f t="shared" ref="X222:X224" si="310">V222+W222</f>
        <v>0</v>
      </c>
    </row>
    <row r="223" spans="1:24" ht="16.5" customHeight="1">
      <c r="A223" s="186"/>
      <c r="B223" s="205" t="s">
        <v>29</v>
      </c>
      <c r="C223" s="188">
        <v>0</v>
      </c>
      <c r="D223" s="188">
        <v>1</v>
      </c>
      <c r="E223" s="188">
        <f t="shared" si="253"/>
        <v>1</v>
      </c>
      <c r="F223" s="188">
        <v>0</v>
      </c>
      <c r="G223" s="188">
        <v>0</v>
      </c>
      <c r="H223" s="188">
        <f t="shared" si="254"/>
        <v>0</v>
      </c>
      <c r="I223" s="188">
        <v>0</v>
      </c>
      <c r="J223" s="188">
        <v>0</v>
      </c>
      <c r="K223" s="188">
        <f t="shared" si="255"/>
        <v>0</v>
      </c>
      <c r="L223" s="188">
        <v>0</v>
      </c>
      <c r="M223" s="188">
        <v>0</v>
      </c>
      <c r="N223" s="188">
        <f t="shared" si="256"/>
        <v>0</v>
      </c>
      <c r="O223" s="188">
        <f t="shared" si="302"/>
        <v>0</v>
      </c>
      <c r="P223" s="188">
        <f t="shared" si="303"/>
        <v>1</v>
      </c>
      <c r="Q223" s="189">
        <f t="shared" si="304"/>
        <v>1</v>
      </c>
      <c r="R223" s="174">
        <v>2</v>
      </c>
      <c r="S223" s="189" t="str">
        <f t="shared" si="305"/>
        <v>0</v>
      </c>
      <c r="T223" s="189" t="str">
        <f t="shared" si="306"/>
        <v>0</v>
      </c>
      <c r="U223" s="189">
        <f t="shared" si="307"/>
        <v>0</v>
      </c>
      <c r="V223" s="189">
        <f t="shared" si="308"/>
        <v>0</v>
      </c>
      <c r="W223" s="189">
        <f t="shared" si="309"/>
        <v>1</v>
      </c>
      <c r="X223" s="189">
        <f t="shared" si="310"/>
        <v>1</v>
      </c>
    </row>
    <row r="224" spans="1:24" ht="16.5" customHeight="1">
      <c r="A224" s="186"/>
      <c r="B224" s="205" t="s">
        <v>210</v>
      </c>
      <c r="C224" s="188">
        <v>1</v>
      </c>
      <c r="D224" s="188">
        <v>1</v>
      </c>
      <c r="E224" s="188">
        <f t="shared" si="253"/>
        <v>2</v>
      </c>
      <c r="F224" s="188">
        <v>0</v>
      </c>
      <c r="G224" s="188">
        <v>0</v>
      </c>
      <c r="H224" s="188">
        <f t="shared" si="254"/>
        <v>0</v>
      </c>
      <c r="I224" s="188">
        <v>0</v>
      </c>
      <c r="J224" s="188">
        <v>0</v>
      </c>
      <c r="K224" s="188">
        <f t="shared" si="255"/>
        <v>0</v>
      </c>
      <c r="L224" s="188">
        <v>0</v>
      </c>
      <c r="M224" s="188">
        <v>0</v>
      </c>
      <c r="N224" s="188">
        <f t="shared" si="256"/>
        <v>0</v>
      </c>
      <c r="O224" s="188">
        <f t="shared" si="302"/>
        <v>1</v>
      </c>
      <c r="P224" s="188">
        <f t="shared" si="303"/>
        <v>1</v>
      </c>
      <c r="Q224" s="189">
        <f t="shared" si="304"/>
        <v>2</v>
      </c>
      <c r="R224" s="174">
        <v>2</v>
      </c>
      <c r="S224" s="189" t="str">
        <f t="shared" si="305"/>
        <v>0</v>
      </c>
      <c r="T224" s="189" t="str">
        <f t="shared" si="306"/>
        <v>0</v>
      </c>
      <c r="U224" s="189">
        <f t="shared" si="307"/>
        <v>0</v>
      </c>
      <c r="V224" s="189">
        <f t="shared" si="308"/>
        <v>1</v>
      </c>
      <c r="W224" s="189">
        <f t="shared" si="309"/>
        <v>1</v>
      </c>
      <c r="X224" s="189">
        <f t="shared" si="310"/>
        <v>2</v>
      </c>
    </row>
    <row r="225" spans="1:24" s="194" customFormat="1" ht="16.5" customHeight="1">
      <c r="A225" s="190"/>
      <c r="B225" s="191" t="s">
        <v>5</v>
      </c>
      <c r="C225" s="192">
        <f>SUM(C221:C224)</f>
        <v>40</v>
      </c>
      <c r="D225" s="192">
        <f t="shared" ref="D225:X225" si="311">SUM(D221:D224)</f>
        <v>92</v>
      </c>
      <c r="E225" s="192">
        <f t="shared" si="311"/>
        <v>132</v>
      </c>
      <c r="F225" s="192">
        <f t="shared" si="311"/>
        <v>0</v>
      </c>
      <c r="G225" s="192">
        <f t="shared" si="311"/>
        <v>0</v>
      </c>
      <c r="H225" s="192">
        <f t="shared" si="311"/>
        <v>0</v>
      </c>
      <c r="I225" s="192">
        <f t="shared" si="311"/>
        <v>0</v>
      </c>
      <c r="J225" s="192">
        <f t="shared" si="311"/>
        <v>0</v>
      </c>
      <c r="K225" s="192">
        <f t="shared" si="311"/>
        <v>0</v>
      </c>
      <c r="L225" s="192">
        <f t="shared" si="311"/>
        <v>0</v>
      </c>
      <c r="M225" s="192">
        <f t="shared" si="311"/>
        <v>0</v>
      </c>
      <c r="N225" s="192">
        <f t="shared" si="311"/>
        <v>0</v>
      </c>
      <c r="O225" s="192">
        <f t="shared" si="311"/>
        <v>40</v>
      </c>
      <c r="P225" s="192">
        <f t="shared" si="311"/>
        <v>92</v>
      </c>
      <c r="Q225" s="173">
        <f t="shared" si="311"/>
        <v>132</v>
      </c>
      <c r="R225" s="174">
        <f t="shared" si="311"/>
        <v>6</v>
      </c>
      <c r="S225" s="173">
        <f t="shared" si="311"/>
        <v>39</v>
      </c>
      <c r="T225" s="173">
        <f t="shared" si="311"/>
        <v>90</v>
      </c>
      <c r="U225" s="173">
        <f t="shared" si="311"/>
        <v>129</v>
      </c>
      <c r="V225" s="173">
        <f t="shared" si="311"/>
        <v>1</v>
      </c>
      <c r="W225" s="173">
        <f t="shared" si="311"/>
        <v>2</v>
      </c>
      <c r="X225" s="173">
        <f t="shared" si="311"/>
        <v>3</v>
      </c>
    </row>
    <row r="226" spans="1:24" ht="16.5" customHeight="1">
      <c r="A226" s="186"/>
      <c r="B226" s="197" t="s">
        <v>164</v>
      </c>
      <c r="C226" s="177"/>
      <c r="D226" s="177"/>
      <c r="E226" s="177"/>
      <c r="F226" s="198"/>
      <c r="G226" s="198"/>
      <c r="H226" s="177"/>
      <c r="I226" s="198"/>
      <c r="J226" s="198"/>
      <c r="K226" s="177"/>
      <c r="L226" s="198"/>
      <c r="M226" s="198"/>
      <c r="N226" s="177"/>
      <c r="O226" s="177"/>
      <c r="P226" s="177"/>
      <c r="Q226" s="195"/>
      <c r="R226" s="199"/>
      <c r="S226" s="195"/>
      <c r="T226" s="195"/>
      <c r="U226" s="195"/>
      <c r="V226" s="195"/>
      <c r="W226" s="195"/>
      <c r="X226" s="196"/>
    </row>
    <row r="227" spans="1:24" ht="16.5" customHeight="1">
      <c r="A227" s="186"/>
      <c r="B227" s="187" t="s">
        <v>65</v>
      </c>
      <c r="C227" s="188">
        <v>15</v>
      </c>
      <c r="D227" s="188">
        <v>69</v>
      </c>
      <c r="E227" s="188">
        <f>C227+D227</f>
        <v>84</v>
      </c>
      <c r="F227" s="189">
        <v>0</v>
      </c>
      <c r="G227" s="189">
        <v>0</v>
      </c>
      <c r="H227" s="188">
        <f>F227+G227</f>
        <v>0</v>
      </c>
      <c r="I227" s="188">
        <v>0</v>
      </c>
      <c r="J227" s="188">
        <v>0</v>
      </c>
      <c r="K227" s="188">
        <f>I227+J227</f>
        <v>0</v>
      </c>
      <c r="L227" s="189">
        <v>0</v>
      </c>
      <c r="M227" s="189">
        <v>0</v>
      </c>
      <c r="N227" s="188">
        <f>L227+M227</f>
        <v>0</v>
      </c>
      <c r="O227" s="188">
        <f t="shared" ref="O227:P231" si="312">C227+F227+I227+L227</f>
        <v>15</v>
      </c>
      <c r="P227" s="188">
        <f t="shared" si="312"/>
        <v>69</v>
      </c>
      <c r="Q227" s="189">
        <f>O227+P227</f>
        <v>84</v>
      </c>
      <c r="R227" s="174">
        <v>1</v>
      </c>
      <c r="S227" s="189">
        <f>IF(R227=1,O227,"0")</f>
        <v>15</v>
      </c>
      <c r="T227" s="189">
        <f>IF(R227=1,P227,"0")</f>
        <v>69</v>
      </c>
      <c r="U227" s="189">
        <f>S227+T227</f>
        <v>84</v>
      </c>
      <c r="V227" s="189" t="str">
        <f>IF(R227=2,O227,"0")</f>
        <v>0</v>
      </c>
      <c r="W227" s="189" t="str">
        <f>IF(R227=2,P227,"0")</f>
        <v>0</v>
      </c>
      <c r="X227" s="189">
        <f>V227+W227</f>
        <v>0</v>
      </c>
    </row>
    <row r="228" spans="1:24" ht="16.5" customHeight="1">
      <c r="A228" s="186"/>
      <c r="B228" s="200" t="s">
        <v>122</v>
      </c>
      <c r="C228" s="188">
        <v>5</v>
      </c>
      <c r="D228" s="188">
        <v>23</v>
      </c>
      <c r="E228" s="188">
        <f>C228+D228</f>
        <v>28</v>
      </c>
      <c r="F228" s="189">
        <v>0</v>
      </c>
      <c r="G228" s="189">
        <v>0</v>
      </c>
      <c r="H228" s="188">
        <f>F228+G228</f>
        <v>0</v>
      </c>
      <c r="I228" s="188">
        <v>0</v>
      </c>
      <c r="J228" s="188">
        <v>0</v>
      </c>
      <c r="K228" s="188">
        <f>I228+J228</f>
        <v>0</v>
      </c>
      <c r="L228" s="189">
        <v>0</v>
      </c>
      <c r="M228" s="189">
        <v>0</v>
      </c>
      <c r="N228" s="188">
        <f>L228+M228</f>
        <v>0</v>
      </c>
      <c r="O228" s="188">
        <f t="shared" si="312"/>
        <v>5</v>
      </c>
      <c r="P228" s="188">
        <f t="shared" si="312"/>
        <v>23</v>
      </c>
      <c r="Q228" s="189">
        <f>O228+P228</f>
        <v>28</v>
      </c>
      <c r="R228" s="174">
        <v>2</v>
      </c>
      <c r="S228" s="189" t="str">
        <f>IF(R228=1,O228,"0")</f>
        <v>0</v>
      </c>
      <c r="T228" s="189" t="str">
        <f>IF(R228=1,P228,"0")</f>
        <v>0</v>
      </c>
      <c r="U228" s="189">
        <f>S228+T228</f>
        <v>0</v>
      </c>
      <c r="V228" s="189">
        <f>IF(R228=2,O228,"0")</f>
        <v>5</v>
      </c>
      <c r="W228" s="189">
        <f>IF(R228=2,P228,"0")</f>
        <v>23</v>
      </c>
      <c r="X228" s="189">
        <f>V228+W228</f>
        <v>28</v>
      </c>
    </row>
    <row r="229" spans="1:24" ht="16.5" customHeight="1">
      <c r="A229" s="186"/>
      <c r="B229" s="200" t="s">
        <v>70</v>
      </c>
      <c r="C229" s="188">
        <v>41</v>
      </c>
      <c r="D229" s="188">
        <v>7</v>
      </c>
      <c r="E229" s="188">
        <f>C229+D229</f>
        <v>48</v>
      </c>
      <c r="F229" s="189">
        <v>0</v>
      </c>
      <c r="G229" s="189">
        <v>0</v>
      </c>
      <c r="H229" s="188">
        <f>F229+G229</f>
        <v>0</v>
      </c>
      <c r="I229" s="188">
        <v>0</v>
      </c>
      <c r="J229" s="188">
        <v>0</v>
      </c>
      <c r="K229" s="188">
        <f>I229+J229</f>
        <v>0</v>
      </c>
      <c r="L229" s="189">
        <v>0</v>
      </c>
      <c r="M229" s="189">
        <v>0</v>
      </c>
      <c r="N229" s="188">
        <f>L229+M229</f>
        <v>0</v>
      </c>
      <c r="O229" s="188">
        <f t="shared" si="312"/>
        <v>41</v>
      </c>
      <c r="P229" s="188">
        <f t="shared" si="312"/>
        <v>7</v>
      </c>
      <c r="Q229" s="189">
        <f>O229+P229</f>
        <v>48</v>
      </c>
      <c r="R229" s="174">
        <v>2</v>
      </c>
      <c r="S229" s="189" t="str">
        <f>IF(R229=1,O229,"0")</f>
        <v>0</v>
      </c>
      <c r="T229" s="189" t="str">
        <f>IF(R229=1,P229,"0")</f>
        <v>0</v>
      </c>
      <c r="U229" s="189">
        <f>S229+T229</f>
        <v>0</v>
      </c>
      <c r="V229" s="189">
        <f>IF(R229=2,O229,"0")</f>
        <v>41</v>
      </c>
      <c r="W229" s="189">
        <f>IF(R229=2,P229,"0")</f>
        <v>7</v>
      </c>
      <c r="X229" s="189">
        <f>V229+W229</f>
        <v>48</v>
      </c>
    </row>
    <row r="230" spans="1:24" ht="16.5" customHeight="1">
      <c r="A230" s="186"/>
      <c r="B230" s="187" t="s">
        <v>26</v>
      </c>
      <c r="C230" s="188">
        <v>7</v>
      </c>
      <c r="D230" s="188">
        <v>43</v>
      </c>
      <c r="E230" s="188">
        <f>C230+D230</f>
        <v>50</v>
      </c>
      <c r="F230" s="189">
        <v>0</v>
      </c>
      <c r="G230" s="189">
        <v>0</v>
      </c>
      <c r="H230" s="188">
        <f>F230+G230</f>
        <v>0</v>
      </c>
      <c r="I230" s="188">
        <v>0</v>
      </c>
      <c r="J230" s="188">
        <v>0</v>
      </c>
      <c r="K230" s="188">
        <f>I230+J230</f>
        <v>0</v>
      </c>
      <c r="L230" s="189">
        <v>0</v>
      </c>
      <c r="M230" s="189">
        <v>0</v>
      </c>
      <c r="N230" s="188">
        <f>L230+M230</f>
        <v>0</v>
      </c>
      <c r="O230" s="188">
        <f t="shared" si="312"/>
        <v>7</v>
      </c>
      <c r="P230" s="188">
        <f t="shared" si="312"/>
        <v>43</v>
      </c>
      <c r="Q230" s="189">
        <f>O230+P230</f>
        <v>50</v>
      </c>
      <c r="R230" s="174">
        <v>1</v>
      </c>
      <c r="S230" s="189">
        <f>IF(R230=1,O230,"0")</f>
        <v>7</v>
      </c>
      <c r="T230" s="189">
        <f>IF(R230=1,P230,"0")</f>
        <v>43</v>
      </c>
      <c r="U230" s="189">
        <f>S230+T230</f>
        <v>50</v>
      </c>
      <c r="V230" s="189" t="str">
        <f>IF(R230=2,O230,"0")</f>
        <v>0</v>
      </c>
      <c r="W230" s="189" t="str">
        <f>IF(R230=2,P230,"0")</f>
        <v>0</v>
      </c>
      <c r="X230" s="189">
        <f>V230+W230</f>
        <v>0</v>
      </c>
    </row>
    <row r="231" spans="1:24" ht="16.5" customHeight="1">
      <c r="A231" s="186"/>
      <c r="B231" s="200" t="s">
        <v>113</v>
      </c>
      <c r="C231" s="188">
        <v>27</v>
      </c>
      <c r="D231" s="188">
        <v>57</v>
      </c>
      <c r="E231" s="188">
        <f>C231+D231</f>
        <v>84</v>
      </c>
      <c r="F231" s="189">
        <v>0</v>
      </c>
      <c r="G231" s="189">
        <v>0</v>
      </c>
      <c r="H231" s="188">
        <f>F231+G231</f>
        <v>0</v>
      </c>
      <c r="I231" s="188">
        <v>0</v>
      </c>
      <c r="J231" s="188">
        <v>0</v>
      </c>
      <c r="K231" s="188">
        <f>I231+J231</f>
        <v>0</v>
      </c>
      <c r="L231" s="189">
        <v>0</v>
      </c>
      <c r="M231" s="189">
        <v>0</v>
      </c>
      <c r="N231" s="188">
        <f>L231+M231</f>
        <v>0</v>
      </c>
      <c r="O231" s="188">
        <f t="shared" si="312"/>
        <v>27</v>
      </c>
      <c r="P231" s="188">
        <f t="shared" si="312"/>
        <v>57</v>
      </c>
      <c r="Q231" s="189">
        <f>O231+P231</f>
        <v>84</v>
      </c>
      <c r="R231" s="174">
        <v>2</v>
      </c>
      <c r="S231" s="189" t="str">
        <f>IF(R231=1,O231,"0")</f>
        <v>0</v>
      </c>
      <c r="T231" s="189" t="str">
        <f>IF(R231=1,P231,"0")</f>
        <v>0</v>
      </c>
      <c r="U231" s="189">
        <f>S231+T231</f>
        <v>0</v>
      </c>
      <c r="V231" s="189">
        <f>IF(R231=2,O231,"0")</f>
        <v>27</v>
      </c>
      <c r="W231" s="189">
        <f>IF(R231=2,P231,"0")</f>
        <v>57</v>
      </c>
      <c r="X231" s="189">
        <f>V231+W231</f>
        <v>84</v>
      </c>
    </row>
    <row r="232" spans="1:24" s="194" customFormat="1" ht="16.5" customHeight="1">
      <c r="A232" s="190"/>
      <c r="B232" s="201" t="s">
        <v>5</v>
      </c>
      <c r="C232" s="192">
        <f t="shared" ref="C232:X232" si="313">SUM(C227:C231)</f>
        <v>95</v>
      </c>
      <c r="D232" s="192">
        <f t="shared" si="313"/>
        <v>199</v>
      </c>
      <c r="E232" s="192">
        <f t="shared" si="313"/>
        <v>294</v>
      </c>
      <c r="F232" s="173">
        <f t="shared" si="313"/>
        <v>0</v>
      </c>
      <c r="G232" s="173">
        <f t="shared" si="313"/>
        <v>0</v>
      </c>
      <c r="H232" s="192">
        <f t="shared" si="313"/>
        <v>0</v>
      </c>
      <c r="I232" s="192">
        <f t="shared" si="313"/>
        <v>0</v>
      </c>
      <c r="J232" s="192">
        <f t="shared" si="313"/>
        <v>0</v>
      </c>
      <c r="K232" s="192">
        <f t="shared" si="313"/>
        <v>0</v>
      </c>
      <c r="L232" s="173">
        <f t="shared" si="313"/>
        <v>0</v>
      </c>
      <c r="M232" s="173">
        <f t="shared" si="313"/>
        <v>0</v>
      </c>
      <c r="N232" s="192">
        <f t="shared" si="313"/>
        <v>0</v>
      </c>
      <c r="O232" s="192">
        <f t="shared" si="313"/>
        <v>95</v>
      </c>
      <c r="P232" s="192">
        <f t="shared" si="313"/>
        <v>199</v>
      </c>
      <c r="Q232" s="173">
        <f t="shared" si="313"/>
        <v>294</v>
      </c>
      <c r="R232" s="174">
        <f t="shared" si="313"/>
        <v>8</v>
      </c>
      <c r="S232" s="173">
        <f t="shared" si="313"/>
        <v>22</v>
      </c>
      <c r="T232" s="173">
        <f t="shared" si="313"/>
        <v>112</v>
      </c>
      <c r="U232" s="173">
        <f t="shared" si="313"/>
        <v>134</v>
      </c>
      <c r="V232" s="173">
        <f t="shared" si="313"/>
        <v>73</v>
      </c>
      <c r="W232" s="173">
        <f t="shared" si="313"/>
        <v>87</v>
      </c>
      <c r="X232" s="173">
        <f t="shared" si="313"/>
        <v>160</v>
      </c>
    </row>
    <row r="233" spans="1:24" s="194" customFormat="1" ht="16.5" customHeight="1">
      <c r="A233" s="190"/>
      <c r="B233" s="201" t="s">
        <v>87</v>
      </c>
      <c r="C233" s="192">
        <f t="shared" ref="C233:X233" si="314">C225+C232</f>
        <v>135</v>
      </c>
      <c r="D233" s="192">
        <f t="shared" si="314"/>
        <v>291</v>
      </c>
      <c r="E233" s="192">
        <f t="shared" si="314"/>
        <v>426</v>
      </c>
      <c r="F233" s="173">
        <f t="shared" si="314"/>
        <v>0</v>
      </c>
      <c r="G233" s="173">
        <f t="shared" si="314"/>
        <v>0</v>
      </c>
      <c r="H233" s="192">
        <f t="shared" si="314"/>
        <v>0</v>
      </c>
      <c r="I233" s="192">
        <f t="shared" si="314"/>
        <v>0</v>
      </c>
      <c r="J233" s="192">
        <f t="shared" si="314"/>
        <v>0</v>
      </c>
      <c r="K233" s="192">
        <f t="shared" si="314"/>
        <v>0</v>
      </c>
      <c r="L233" s="173">
        <f t="shared" si="314"/>
        <v>0</v>
      </c>
      <c r="M233" s="173">
        <f t="shared" si="314"/>
        <v>0</v>
      </c>
      <c r="N233" s="192">
        <f t="shared" si="314"/>
        <v>0</v>
      </c>
      <c r="O233" s="192">
        <f t="shared" si="314"/>
        <v>135</v>
      </c>
      <c r="P233" s="192">
        <f t="shared" si="314"/>
        <v>291</v>
      </c>
      <c r="Q233" s="173">
        <f t="shared" si="314"/>
        <v>426</v>
      </c>
      <c r="R233" s="174">
        <f t="shared" si="314"/>
        <v>14</v>
      </c>
      <c r="S233" s="173">
        <f t="shared" si="314"/>
        <v>61</v>
      </c>
      <c r="T233" s="173">
        <f t="shared" si="314"/>
        <v>202</v>
      </c>
      <c r="U233" s="173">
        <f t="shared" si="314"/>
        <v>263</v>
      </c>
      <c r="V233" s="173">
        <f t="shared" si="314"/>
        <v>74</v>
      </c>
      <c r="W233" s="173">
        <f t="shared" si="314"/>
        <v>89</v>
      </c>
      <c r="X233" s="173">
        <f t="shared" si="314"/>
        <v>163</v>
      </c>
    </row>
    <row r="234" spans="1:24" ht="16.5" customHeight="1">
      <c r="A234" s="186"/>
      <c r="B234" s="176" t="s">
        <v>145</v>
      </c>
      <c r="C234" s="177"/>
      <c r="D234" s="177"/>
      <c r="E234" s="177"/>
      <c r="F234" s="195"/>
      <c r="G234" s="195"/>
      <c r="H234" s="177"/>
      <c r="I234" s="177"/>
      <c r="J234" s="177"/>
      <c r="K234" s="177"/>
      <c r="L234" s="195"/>
      <c r="M234" s="195"/>
      <c r="N234" s="177"/>
      <c r="O234" s="177"/>
      <c r="P234" s="177"/>
      <c r="Q234" s="195"/>
      <c r="R234" s="178"/>
      <c r="S234" s="195"/>
      <c r="T234" s="195"/>
      <c r="U234" s="195"/>
      <c r="V234" s="195"/>
      <c r="W234" s="195"/>
      <c r="X234" s="196"/>
    </row>
    <row r="235" spans="1:24" ht="16.5" customHeight="1">
      <c r="A235" s="186"/>
      <c r="B235" s="200" t="s">
        <v>102</v>
      </c>
      <c r="C235" s="188">
        <v>0</v>
      </c>
      <c r="D235" s="188">
        <v>0</v>
      </c>
      <c r="E235" s="188">
        <f t="shared" ref="E235:E240" si="315">C235+D235</f>
        <v>0</v>
      </c>
      <c r="F235" s="189">
        <v>0</v>
      </c>
      <c r="G235" s="189">
        <v>0</v>
      </c>
      <c r="H235" s="188">
        <f t="shared" ref="H235:H240" si="316">F235+G235</f>
        <v>0</v>
      </c>
      <c r="I235" s="188">
        <v>27</v>
      </c>
      <c r="J235" s="188">
        <v>78</v>
      </c>
      <c r="K235" s="188">
        <f t="shared" ref="K235:K240" si="317">I235+J235</f>
        <v>105</v>
      </c>
      <c r="L235" s="189">
        <v>0</v>
      </c>
      <c r="M235" s="189">
        <v>0</v>
      </c>
      <c r="N235" s="188">
        <f t="shared" ref="N235:N240" si="318">L235+M235</f>
        <v>0</v>
      </c>
      <c r="O235" s="188">
        <f t="shared" ref="O235:P240" si="319">C235+F235+I235+L235</f>
        <v>27</v>
      </c>
      <c r="P235" s="188">
        <f t="shared" si="319"/>
        <v>78</v>
      </c>
      <c r="Q235" s="189">
        <f t="shared" ref="Q235:Q240" si="320">O235+P235</f>
        <v>105</v>
      </c>
      <c r="R235" s="174">
        <v>1</v>
      </c>
      <c r="S235" s="189">
        <f t="shared" ref="S235:S240" si="321">IF(R235=1,O235,"0")</f>
        <v>27</v>
      </c>
      <c r="T235" s="189">
        <f t="shared" ref="T235:T240" si="322">IF(R235=1,P235,"0")</f>
        <v>78</v>
      </c>
      <c r="U235" s="189">
        <f t="shared" ref="U235:U240" si="323">S235+T235</f>
        <v>105</v>
      </c>
      <c r="V235" s="189" t="str">
        <f t="shared" ref="V235:V240" si="324">IF(R235=2,O235,"0")</f>
        <v>0</v>
      </c>
      <c r="W235" s="189" t="str">
        <f t="shared" ref="W235:W240" si="325">IF(R235=2,P235,"0")</f>
        <v>0</v>
      </c>
      <c r="X235" s="189">
        <f t="shared" ref="X235:X240" si="326">V235+W235</f>
        <v>0</v>
      </c>
    </row>
    <row r="236" spans="1:24" ht="16.5" customHeight="1">
      <c r="A236" s="186"/>
      <c r="B236" s="200" t="s">
        <v>103</v>
      </c>
      <c r="C236" s="188">
        <v>0</v>
      </c>
      <c r="D236" s="188">
        <v>0</v>
      </c>
      <c r="E236" s="188">
        <f t="shared" si="315"/>
        <v>0</v>
      </c>
      <c r="F236" s="189">
        <v>0</v>
      </c>
      <c r="G236" s="189">
        <v>0</v>
      </c>
      <c r="H236" s="188">
        <f t="shared" si="316"/>
        <v>0</v>
      </c>
      <c r="I236" s="188">
        <v>25</v>
      </c>
      <c r="J236" s="188">
        <v>7</v>
      </c>
      <c r="K236" s="188">
        <f t="shared" si="317"/>
        <v>32</v>
      </c>
      <c r="L236" s="189">
        <v>0</v>
      </c>
      <c r="M236" s="189">
        <v>0</v>
      </c>
      <c r="N236" s="188">
        <f t="shared" si="318"/>
        <v>0</v>
      </c>
      <c r="O236" s="188">
        <f t="shared" si="319"/>
        <v>25</v>
      </c>
      <c r="P236" s="188">
        <f t="shared" si="319"/>
        <v>7</v>
      </c>
      <c r="Q236" s="189">
        <f t="shared" si="320"/>
        <v>32</v>
      </c>
      <c r="R236" s="174">
        <v>2</v>
      </c>
      <c r="S236" s="189" t="str">
        <f t="shared" si="321"/>
        <v>0</v>
      </c>
      <c r="T236" s="189" t="str">
        <f t="shared" si="322"/>
        <v>0</v>
      </c>
      <c r="U236" s="189">
        <f t="shared" si="323"/>
        <v>0</v>
      </c>
      <c r="V236" s="189">
        <f t="shared" si="324"/>
        <v>25</v>
      </c>
      <c r="W236" s="189">
        <f t="shared" si="325"/>
        <v>7</v>
      </c>
      <c r="X236" s="189">
        <f t="shared" si="326"/>
        <v>32</v>
      </c>
    </row>
    <row r="237" spans="1:24" ht="16.5" customHeight="1">
      <c r="A237" s="186"/>
      <c r="B237" s="200" t="s">
        <v>26</v>
      </c>
      <c r="C237" s="188">
        <v>0</v>
      </c>
      <c r="D237" s="188">
        <v>0</v>
      </c>
      <c r="E237" s="188">
        <f t="shared" si="315"/>
        <v>0</v>
      </c>
      <c r="F237" s="189">
        <v>0</v>
      </c>
      <c r="G237" s="189">
        <v>0</v>
      </c>
      <c r="H237" s="188">
        <f t="shared" si="316"/>
        <v>0</v>
      </c>
      <c r="I237" s="188">
        <f>23-1</f>
        <v>22</v>
      </c>
      <c r="J237" s="188">
        <v>41</v>
      </c>
      <c r="K237" s="188">
        <f t="shared" si="317"/>
        <v>63</v>
      </c>
      <c r="L237" s="189">
        <v>0</v>
      </c>
      <c r="M237" s="189">
        <v>0</v>
      </c>
      <c r="N237" s="188">
        <f t="shared" si="318"/>
        <v>0</v>
      </c>
      <c r="O237" s="188">
        <f t="shared" si="319"/>
        <v>22</v>
      </c>
      <c r="P237" s="188">
        <f t="shared" si="319"/>
        <v>41</v>
      </c>
      <c r="Q237" s="189">
        <f t="shared" si="320"/>
        <v>63</v>
      </c>
      <c r="R237" s="174">
        <v>1</v>
      </c>
      <c r="S237" s="189">
        <f t="shared" si="321"/>
        <v>22</v>
      </c>
      <c r="T237" s="189">
        <f t="shared" si="322"/>
        <v>41</v>
      </c>
      <c r="U237" s="189">
        <f t="shared" si="323"/>
        <v>63</v>
      </c>
      <c r="V237" s="189" t="str">
        <f t="shared" si="324"/>
        <v>0</v>
      </c>
      <c r="W237" s="189" t="str">
        <f t="shared" si="325"/>
        <v>0</v>
      </c>
      <c r="X237" s="189">
        <f t="shared" si="326"/>
        <v>0</v>
      </c>
    </row>
    <row r="238" spans="1:24" ht="16.5" customHeight="1">
      <c r="A238" s="186"/>
      <c r="B238" s="200" t="s">
        <v>27</v>
      </c>
      <c r="C238" s="188">
        <v>0</v>
      </c>
      <c r="D238" s="188">
        <v>0</v>
      </c>
      <c r="E238" s="188">
        <f t="shared" si="315"/>
        <v>0</v>
      </c>
      <c r="F238" s="189">
        <v>0</v>
      </c>
      <c r="G238" s="189">
        <v>0</v>
      </c>
      <c r="H238" s="188">
        <f t="shared" si="316"/>
        <v>0</v>
      </c>
      <c r="I238" s="188">
        <v>1</v>
      </c>
      <c r="J238" s="188">
        <v>40</v>
      </c>
      <c r="K238" s="188">
        <f t="shared" si="317"/>
        <v>41</v>
      </c>
      <c r="L238" s="189">
        <v>0</v>
      </c>
      <c r="M238" s="189">
        <v>0</v>
      </c>
      <c r="N238" s="188">
        <f t="shared" si="318"/>
        <v>0</v>
      </c>
      <c r="O238" s="188">
        <f t="shared" si="319"/>
        <v>1</v>
      </c>
      <c r="P238" s="188">
        <f t="shared" si="319"/>
        <v>40</v>
      </c>
      <c r="Q238" s="189">
        <f t="shared" si="320"/>
        <v>41</v>
      </c>
      <c r="R238" s="174">
        <v>2</v>
      </c>
      <c r="S238" s="189" t="str">
        <f t="shared" si="321"/>
        <v>0</v>
      </c>
      <c r="T238" s="189" t="str">
        <f t="shared" si="322"/>
        <v>0</v>
      </c>
      <c r="U238" s="189">
        <f t="shared" si="323"/>
        <v>0</v>
      </c>
      <c r="V238" s="189">
        <f t="shared" si="324"/>
        <v>1</v>
      </c>
      <c r="W238" s="189">
        <f t="shared" si="325"/>
        <v>40</v>
      </c>
      <c r="X238" s="189">
        <f t="shared" si="326"/>
        <v>41</v>
      </c>
    </row>
    <row r="239" spans="1:24" ht="16.5" customHeight="1">
      <c r="A239" s="186"/>
      <c r="B239" s="200" t="s">
        <v>107</v>
      </c>
      <c r="C239" s="188">
        <v>0</v>
      </c>
      <c r="D239" s="188">
        <v>0</v>
      </c>
      <c r="E239" s="188">
        <f t="shared" si="315"/>
        <v>0</v>
      </c>
      <c r="F239" s="189">
        <v>0</v>
      </c>
      <c r="G239" s="189">
        <v>0</v>
      </c>
      <c r="H239" s="188">
        <f t="shared" si="316"/>
        <v>0</v>
      </c>
      <c r="I239" s="188">
        <v>6</v>
      </c>
      <c r="J239" s="188">
        <v>31</v>
      </c>
      <c r="K239" s="188">
        <f t="shared" si="317"/>
        <v>37</v>
      </c>
      <c r="L239" s="189">
        <v>0</v>
      </c>
      <c r="M239" s="189">
        <v>0</v>
      </c>
      <c r="N239" s="188">
        <f t="shared" si="318"/>
        <v>0</v>
      </c>
      <c r="O239" s="188">
        <f t="shared" si="319"/>
        <v>6</v>
      </c>
      <c r="P239" s="188">
        <f t="shared" si="319"/>
        <v>31</v>
      </c>
      <c r="Q239" s="189">
        <f t="shared" si="320"/>
        <v>37</v>
      </c>
      <c r="R239" s="174">
        <v>2</v>
      </c>
      <c r="S239" s="189" t="str">
        <f t="shared" si="321"/>
        <v>0</v>
      </c>
      <c r="T239" s="189" t="str">
        <f t="shared" si="322"/>
        <v>0</v>
      </c>
      <c r="U239" s="189">
        <f t="shared" si="323"/>
        <v>0</v>
      </c>
      <c r="V239" s="189">
        <f t="shared" si="324"/>
        <v>6</v>
      </c>
      <c r="W239" s="189">
        <f t="shared" si="325"/>
        <v>31</v>
      </c>
      <c r="X239" s="189">
        <f t="shared" si="326"/>
        <v>37</v>
      </c>
    </row>
    <row r="240" spans="1:24" ht="16.5" customHeight="1">
      <c r="A240" s="186"/>
      <c r="B240" s="200" t="s">
        <v>104</v>
      </c>
      <c r="C240" s="188">
        <v>0</v>
      </c>
      <c r="D240" s="188">
        <v>0</v>
      </c>
      <c r="E240" s="188">
        <f t="shared" si="315"/>
        <v>0</v>
      </c>
      <c r="F240" s="189">
        <v>0</v>
      </c>
      <c r="G240" s="189">
        <v>0</v>
      </c>
      <c r="H240" s="188">
        <f t="shared" si="316"/>
        <v>0</v>
      </c>
      <c r="I240" s="188">
        <v>18</v>
      </c>
      <c r="J240" s="188">
        <v>16</v>
      </c>
      <c r="K240" s="188">
        <f t="shared" si="317"/>
        <v>34</v>
      </c>
      <c r="L240" s="189">
        <v>0</v>
      </c>
      <c r="M240" s="189">
        <v>0</v>
      </c>
      <c r="N240" s="188">
        <f t="shared" si="318"/>
        <v>0</v>
      </c>
      <c r="O240" s="188">
        <f t="shared" si="319"/>
        <v>18</v>
      </c>
      <c r="P240" s="188">
        <f t="shared" si="319"/>
        <v>16</v>
      </c>
      <c r="Q240" s="189">
        <f t="shared" si="320"/>
        <v>34</v>
      </c>
      <c r="R240" s="174">
        <v>2</v>
      </c>
      <c r="S240" s="189" t="str">
        <f t="shared" si="321"/>
        <v>0</v>
      </c>
      <c r="T240" s="189" t="str">
        <f t="shared" si="322"/>
        <v>0</v>
      </c>
      <c r="U240" s="189">
        <f t="shared" si="323"/>
        <v>0</v>
      </c>
      <c r="V240" s="189">
        <f t="shared" si="324"/>
        <v>18</v>
      </c>
      <c r="W240" s="189">
        <f t="shared" si="325"/>
        <v>16</v>
      </c>
      <c r="X240" s="189">
        <f t="shared" si="326"/>
        <v>34</v>
      </c>
    </row>
    <row r="241" spans="1:24" s="194" customFormat="1" ht="16.5" customHeight="1">
      <c r="A241" s="190"/>
      <c r="B241" s="201" t="s">
        <v>87</v>
      </c>
      <c r="C241" s="192">
        <f t="shared" ref="C241:X241" si="327">SUM(C235:C240)</f>
        <v>0</v>
      </c>
      <c r="D241" s="192">
        <f t="shared" si="327"/>
        <v>0</v>
      </c>
      <c r="E241" s="192">
        <f t="shared" si="327"/>
        <v>0</v>
      </c>
      <c r="F241" s="173">
        <f t="shared" si="327"/>
        <v>0</v>
      </c>
      <c r="G241" s="173">
        <f t="shared" si="327"/>
        <v>0</v>
      </c>
      <c r="H241" s="192">
        <f t="shared" si="327"/>
        <v>0</v>
      </c>
      <c r="I241" s="192">
        <f t="shared" si="327"/>
        <v>99</v>
      </c>
      <c r="J241" s="192">
        <f t="shared" si="327"/>
        <v>213</v>
      </c>
      <c r="K241" s="192">
        <f t="shared" si="327"/>
        <v>312</v>
      </c>
      <c r="L241" s="173">
        <f t="shared" si="327"/>
        <v>0</v>
      </c>
      <c r="M241" s="173">
        <f t="shared" si="327"/>
        <v>0</v>
      </c>
      <c r="N241" s="192">
        <f t="shared" si="327"/>
        <v>0</v>
      </c>
      <c r="O241" s="192">
        <f t="shared" si="327"/>
        <v>99</v>
      </c>
      <c r="P241" s="192">
        <f t="shared" si="327"/>
        <v>213</v>
      </c>
      <c r="Q241" s="173">
        <f t="shared" si="327"/>
        <v>312</v>
      </c>
      <c r="R241" s="174">
        <f t="shared" si="327"/>
        <v>10</v>
      </c>
      <c r="S241" s="173">
        <f t="shared" si="327"/>
        <v>49</v>
      </c>
      <c r="T241" s="173">
        <f t="shared" si="327"/>
        <v>119</v>
      </c>
      <c r="U241" s="173">
        <f t="shared" si="327"/>
        <v>168</v>
      </c>
      <c r="V241" s="173">
        <f t="shared" si="327"/>
        <v>50</v>
      </c>
      <c r="W241" s="173">
        <f t="shared" si="327"/>
        <v>94</v>
      </c>
      <c r="X241" s="173">
        <f t="shared" si="327"/>
        <v>144</v>
      </c>
    </row>
    <row r="242" spans="1:24" ht="16.5" customHeight="1">
      <c r="A242" s="186"/>
      <c r="B242" s="176" t="s">
        <v>146</v>
      </c>
      <c r="C242" s="177"/>
      <c r="D242" s="177"/>
      <c r="E242" s="177"/>
      <c r="F242" s="195"/>
      <c r="G242" s="195"/>
      <c r="H242" s="177"/>
      <c r="I242" s="177"/>
      <c r="J242" s="177"/>
      <c r="K242" s="177"/>
      <c r="L242" s="195"/>
      <c r="M242" s="195"/>
      <c r="N242" s="177"/>
      <c r="O242" s="177"/>
      <c r="P242" s="177"/>
      <c r="Q242" s="195"/>
      <c r="R242" s="178"/>
      <c r="S242" s="195"/>
      <c r="T242" s="195"/>
      <c r="U242" s="195"/>
      <c r="V242" s="195"/>
      <c r="W242" s="195"/>
      <c r="X242" s="196"/>
    </row>
    <row r="243" spans="1:24" ht="16.5" customHeight="1">
      <c r="A243" s="186"/>
      <c r="B243" s="200" t="s">
        <v>147</v>
      </c>
      <c r="C243" s="177"/>
      <c r="D243" s="177"/>
      <c r="E243" s="177"/>
      <c r="F243" s="195"/>
      <c r="G243" s="195"/>
      <c r="H243" s="177"/>
      <c r="I243" s="177"/>
      <c r="J243" s="177"/>
      <c r="K243" s="177"/>
      <c r="L243" s="195"/>
      <c r="M243" s="195"/>
      <c r="N243" s="177"/>
      <c r="O243" s="177"/>
      <c r="P243" s="177"/>
      <c r="Q243" s="195"/>
      <c r="R243" s="178"/>
      <c r="S243" s="195"/>
      <c r="T243" s="195"/>
      <c r="U243" s="195"/>
      <c r="V243" s="195"/>
      <c r="W243" s="195"/>
      <c r="X243" s="196"/>
    </row>
    <row r="244" spans="1:24" ht="16.5" customHeight="1">
      <c r="A244" s="186"/>
      <c r="B244" s="219" t="s">
        <v>213</v>
      </c>
      <c r="C244" s="188">
        <v>0</v>
      </c>
      <c r="D244" s="188">
        <v>0</v>
      </c>
      <c r="E244" s="188">
        <f t="shared" ref="E244:E250" si="328">C244+D244</f>
        <v>0</v>
      </c>
      <c r="F244" s="189">
        <v>0</v>
      </c>
      <c r="G244" s="189">
        <v>0</v>
      </c>
      <c r="H244" s="188">
        <f t="shared" ref="H244:H250" si="329">F244+G244</f>
        <v>0</v>
      </c>
      <c r="I244" s="188">
        <v>0</v>
      </c>
      <c r="J244" s="188">
        <v>0</v>
      </c>
      <c r="K244" s="188">
        <f t="shared" ref="K244:K250" si="330">I244+J244</f>
        <v>0</v>
      </c>
      <c r="L244" s="189">
        <v>0</v>
      </c>
      <c r="M244" s="189">
        <v>1</v>
      </c>
      <c r="N244" s="188">
        <f t="shared" ref="N244:N250" si="331">L244+M244</f>
        <v>1</v>
      </c>
      <c r="O244" s="188">
        <f t="shared" ref="O244:P250" si="332">C244+F244+I244+L244</f>
        <v>0</v>
      </c>
      <c r="P244" s="188">
        <f t="shared" si="332"/>
        <v>1</v>
      </c>
      <c r="Q244" s="189">
        <f t="shared" ref="Q244:Q250" si="333">O244+P244</f>
        <v>1</v>
      </c>
      <c r="R244" s="174">
        <v>2</v>
      </c>
      <c r="S244" s="189" t="str">
        <f t="shared" ref="S244:S250" si="334">IF(R244=1,O244,"0")</f>
        <v>0</v>
      </c>
      <c r="T244" s="189" t="str">
        <f t="shared" ref="T244:T250" si="335">IF(R244=1,P244,"0")</f>
        <v>0</v>
      </c>
      <c r="U244" s="189">
        <f t="shared" ref="U244:U250" si="336">S244+T244</f>
        <v>0</v>
      </c>
      <c r="V244" s="189">
        <f t="shared" ref="V244:V250" si="337">IF(R244=2,O244,"0")</f>
        <v>0</v>
      </c>
      <c r="W244" s="189">
        <f t="shared" ref="W244:W250" si="338">IF(R244=2,P244,"0")</f>
        <v>1</v>
      </c>
      <c r="X244" s="189">
        <f t="shared" ref="X244:X250" si="339">V244+W244</f>
        <v>1</v>
      </c>
    </row>
    <row r="245" spans="1:24" ht="16.5" customHeight="1">
      <c r="A245" s="186"/>
      <c r="B245" s="219" t="s">
        <v>149</v>
      </c>
      <c r="C245" s="188">
        <v>0</v>
      </c>
      <c r="D245" s="188">
        <v>0</v>
      </c>
      <c r="E245" s="188">
        <f t="shared" si="328"/>
        <v>0</v>
      </c>
      <c r="F245" s="189">
        <v>0</v>
      </c>
      <c r="G245" s="189">
        <v>0</v>
      </c>
      <c r="H245" s="188">
        <f t="shared" si="329"/>
        <v>0</v>
      </c>
      <c r="I245" s="188">
        <v>0</v>
      </c>
      <c r="J245" s="188">
        <v>0</v>
      </c>
      <c r="K245" s="188">
        <f t="shared" si="330"/>
        <v>0</v>
      </c>
      <c r="L245" s="189">
        <v>5</v>
      </c>
      <c r="M245" s="189">
        <v>6</v>
      </c>
      <c r="N245" s="188">
        <f t="shared" si="331"/>
        <v>11</v>
      </c>
      <c r="O245" s="188">
        <f t="shared" si="332"/>
        <v>5</v>
      </c>
      <c r="P245" s="188">
        <f t="shared" si="332"/>
        <v>6</v>
      </c>
      <c r="Q245" s="189">
        <f t="shared" si="333"/>
        <v>11</v>
      </c>
      <c r="R245" s="174">
        <v>1</v>
      </c>
      <c r="S245" s="189">
        <f t="shared" si="334"/>
        <v>5</v>
      </c>
      <c r="T245" s="189">
        <f t="shared" si="335"/>
        <v>6</v>
      </c>
      <c r="U245" s="189">
        <f t="shared" si="336"/>
        <v>11</v>
      </c>
      <c r="V245" s="189" t="str">
        <f t="shared" si="337"/>
        <v>0</v>
      </c>
      <c r="W245" s="189" t="str">
        <f t="shared" si="338"/>
        <v>0</v>
      </c>
      <c r="X245" s="189">
        <f t="shared" si="339"/>
        <v>0</v>
      </c>
    </row>
    <row r="246" spans="1:24" ht="16.5" customHeight="1">
      <c r="A246" s="186"/>
      <c r="B246" s="219" t="s">
        <v>148</v>
      </c>
      <c r="C246" s="188">
        <v>0</v>
      </c>
      <c r="D246" s="188">
        <v>0</v>
      </c>
      <c r="E246" s="188">
        <f t="shared" si="328"/>
        <v>0</v>
      </c>
      <c r="F246" s="189">
        <v>0</v>
      </c>
      <c r="G246" s="189">
        <v>0</v>
      </c>
      <c r="H246" s="188">
        <f t="shared" si="329"/>
        <v>0</v>
      </c>
      <c r="I246" s="188">
        <v>0</v>
      </c>
      <c r="J246" s="188">
        <v>0</v>
      </c>
      <c r="K246" s="188">
        <f t="shared" si="330"/>
        <v>0</v>
      </c>
      <c r="L246" s="189">
        <v>2</v>
      </c>
      <c r="M246" s="189">
        <v>6</v>
      </c>
      <c r="N246" s="188">
        <f t="shared" si="331"/>
        <v>8</v>
      </c>
      <c r="O246" s="188">
        <f t="shared" si="332"/>
        <v>2</v>
      </c>
      <c r="P246" s="188">
        <f t="shared" si="332"/>
        <v>6</v>
      </c>
      <c r="Q246" s="189">
        <f t="shared" si="333"/>
        <v>8</v>
      </c>
      <c r="R246" s="174">
        <v>1</v>
      </c>
      <c r="S246" s="189">
        <f t="shared" si="334"/>
        <v>2</v>
      </c>
      <c r="T246" s="189">
        <f t="shared" si="335"/>
        <v>6</v>
      </c>
      <c r="U246" s="189">
        <f t="shared" si="336"/>
        <v>8</v>
      </c>
      <c r="V246" s="189" t="str">
        <f t="shared" si="337"/>
        <v>0</v>
      </c>
      <c r="W246" s="189" t="str">
        <f t="shared" si="338"/>
        <v>0</v>
      </c>
      <c r="X246" s="189">
        <f t="shared" si="339"/>
        <v>0</v>
      </c>
    </row>
    <row r="247" spans="1:24" ht="16.5" customHeight="1">
      <c r="A247" s="186"/>
      <c r="B247" s="219" t="s">
        <v>177</v>
      </c>
      <c r="C247" s="188">
        <v>0</v>
      </c>
      <c r="D247" s="188">
        <v>0</v>
      </c>
      <c r="E247" s="188">
        <f t="shared" si="328"/>
        <v>0</v>
      </c>
      <c r="F247" s="189">
        <v>0</v>
      </c>
      <c r="G247" s="189">
        <v>0</v>
      </c>
      <c r="H247" s="188">
        <f t="shared" si="329"/>
        <v>0</v>
      </c>
      <c r="I247" s="188">
        <v>0</v>
      </c>
      <c r="J247" s="188">
        <v>0</v>
      </c>
      <c r="K247" s="188">
        <f t="shared" si="330"/>
        <v>0</v>
      </c>
      <c r="L247" s="189">
        <v>1</v>
      </c>
      <c r="M247" s="189">
        <v>17</v>
      </c>
      <c r="N247" s="188">
        <f t="shared" si="331"/>
        <v>18</v>
      </c>
      <c r="O247" s="188">
        <f t="shared" si="332"/>
        <v>1</v>
      </c>
      <c r="P247" s="188">
        <f t="shared" si="332"/>
        <v>17</v>
      </c>
      <c r="Q247" s="189">
        <f t="shared" si="333"/>
        <v>18</v>
      </c>
      <c r="R247" s="174">
        <v>2</v>
      </c>
      <c r="S247" s="189" t="str">
        <f t="shared" si="334"/>
        <v>0</v>
      </c>
      <c r="T247" s="189" t="str">
        <f t="shared" si="335"/>
        <v>0</v>
      </c>
      <c r="U247" s="189">
        <f t="shared" si="336"/>
        <v>0</v>
      </c>
      <c r="V247" s="189">
        <f t="shared" si="337"/>
        <v>1</v>
      </c>
      <c r="W247" s="189">
        <f t="shared" si="338"/>
        <v>17</v>
      </c>
      <c r="X247" s="189">
        <f t="shared" si="339"/>
        <v>18</v>
      </c>
    </row>
    <row r="248" spans="1:24" ht="16.5" customHeight="1">
      <c r="A248" s="186"/>
      <c r="B248" s="219" t="s">
        <v>151</v>
      </c>
      <c r="C248" s="188">
        <v>0</v>
      </c>
      <c r="D248" s="188">
        <v>0</v>
      </c>
      <c r="E248" s="188">
        <f t="shared" si="328"/>
        <v>0</v>
      </c>
      <c r="F248" s="189">
        <v>0</v>
      </c>
      <c r="G248" s="189">
        <v>0</v>
      </c>
      <c r="H248" s="188">
        <f t="shared" si="329"/>
        <v>0</v>
      </c>
      <c r="I248" s="188">
        <v>0</v>
      </c>
      <c r="J248" s="188">
        <v>0</v>
      </c>
      <c r="K248" s="188">
        <f t="shared" si="330"/>
        <v>0</v>
      </c>
      <c r="L248" s="189">
        <v>1</v>
      </c>
      <c r="M248" s="189">
        <v>1</v>
      </c>
      <c r="N248" s="188">
        <f t="shared" si="331"/>
        <v>2</v>
      </c>
      <c r="O248" s="188">
        <f t="shared" si="332"/>
        <v>1</v>
      </c>
      <c r="P248" s="188">
        <f t="shared" si="332"/>
        <v>1</v>
      </c>
      <c r="Q248" s="189">
        <f t="shared" si="333"/>
        <v>2</v>
      </c>
      <c r="R248" s="174">
        <v>2</v>
      </c>
      <c r="S248" s="189" t="str">
        <f t="shared" si="334"/>
        <v>0</v>
      </c>
      <c r="T248" s="189" t="str">
        <f t="shared" si="335"/>
        <v>0</v>
      </c>
      <c r="U248" s="189">
        <f t="shared" si="336"/>
        <v>0</v>
      </c>
      <c r="V248" s="189">
        <f t="shared" si="337"/>
        <v>1</v>
      </c>
      <c r="W248" s="189">
        <f t="shared" si="338"/>
        <v>1</v>
      </c>
      <c r="X248" s="189">
        <f t="shared" si="339"/>
        <v>2</v>
      </c>
    </row>
    <row r="249" spans="1:24" ht="16.5" customHeight="1">
      <c r="A249" s="186"/>
      <c r="B249" s="219" t="s">
        <v>178</v>
      </c>
      <c r="C249" s="188">
        <v>0</v>
      </c>
      <c r="D249" s="188">
        <v>0</v>
      </c>
      <c r="E249" s="188">
        <f t="shared" si="328"/>
        <v>0</v>
      </c>
      <c r="F249" s="189">
        <v>0</v>
      </c>
      <c r="G249" s="189">
        <v>0</v>
      </c>
      <c r="H249" s="188">
        <f t="shared" si="329"/>
        <v>0</v>
      </c>
      <c r="I249" s="188">
        <v>0</v>
      </c>
      <c r="J249" s="188">
        <v>0</v>
      </c>
      <c r="K249" s="188">
        <f t="shared" si="330"/>
        <v>0</v>
      </c>
      <c r="L249" s="189">
        <v>8</v>
      </c>
      <c r="M249" s="189">
        <v>3</v>
      </c>
      <c r="N249" s="188">
        <f t="shared" si="331"/>
        <v>11</v>
      </c>
      <c r="O249" s="188">
        <f t="shared" si="332"/>
        <v>8</v>
      </c>
      <c r="P249" s="188">
        <f t="shared" si="332"/>
        <v>3</v>
      </c>
      <c r="Q249" s="189">
        <f t="shared" si="333"/>
        <v>11</v>
      </c>
      <c r="R249" s="174">
        <v>2</v>
      </c>
      <c r="S249" s="189" t="str">
        <f t="shared" si="334"/>
        <v>0</v>
      </c>
      <c r="T249" s="189" t="str">
        <f t="shared" si="335"/>
        <v>0</v>
      </c>
      <c r="U249" s="189">
        <f t="shared" si="336"/>
        <v>0</v>
      </c>
      <c r="V249" s="189">
        <f t="shared" si="337"/>
        <v>8</v>
      </c>
      <c r="W249" s="189">
        <f t="shared" si="338"/>
        <v>3</v>
      </c>
      <c r="X249" s="189">
        <f t="shared" si="339"/>
        <v>11</v>
      </c>
    </row>
    <row r="250" spans="1:24" ht="16.5" customHeight="1">
      <c r="A250" s="186"/>
      <c r="B250" s="219" t="s">
        <v>150</v>
      </c>
      <c r="C250" s="188">
        <v>0</v>
      </c>
      <c r="D250" s="188">
        <v>0</v>
      </c>
      <c r="E250" s="188">
        <f t="shared" si="328"/>
        <v>0</v>
      </c>
      <c r="F250" s="189">
        <v>0</v>
      </c>
      <c r="G250" s="189">
        <v>0</v>
      </c>
      <c r="H250" s="188">
        <f t="shared" si="329"/>
        <v>0</v>
      </c>
      <c r="I250" s="188">
        <v>0</v>
      </c>
      <c r="J250" s="188">
        <v>0</v>
      </c>
      <c r="K250" s="188">
        <f t="shared" si="330"/>
        <v>0</v>
      </c>
      <c r="L250" s="189">
        <v>1</v>
      </c>
      <c r="M250" s="189">
        <v>0</v>
      </c>
      <c r="N250" s="188">
        <f t="shared" si="331"/>
        <v>1</v>
      </c>
      <c r="O250" s="188">
        <f t="shared" si="332"/>
        <v>1</v>
      </c>
      <c r="P250" s="188">
        <f t="shared" si="332"/>
        <v>0</v>
      </c>
      <c r="Q250" s="189">
        <f t="shared" si="333"/>
        <v>1</v>
      </c>
      <c r="R250" s="174">
        <v>2</v>
      </c>
      <c r="S250" s="189" t="str">
        <f t="shared" si="334"/>
        <v>0</v>
      </c>
      <c r="T250" s="189" t="str">
        <f t="shared" si="335"/>
        <v>0</v>
      </c>
      <c r="U250" s="189">
        <f t="shared" si="336"/>
        <v>0</v>
      </c>
      <c r="V250" s="189">
        <f t="shared" si="337"/>
        <v>1</v>
      </c>
      <c r="W250" s="189">
        <f t="shared" si="338"/>
        <v>0</v>
      </c>
      <c r="X250" s="189">
        <f t="shared" si="339"/>
        <v>1</v>
      </c>
    </row>
    <row r="251" spans="1:24" s="194" customFormat="1" ht="16.5" customHeight="1">
      <c r="A251" s="190"/>
      <c r="B251" s="201" t="s">
        <v>87</v>
      </c>
      <c r="C251" s="192">
        <f t="shared" ref="C251:X251" si="340">SUM(C244:C250)</f>
        <v>0</v>
      </c>
      <c r="D251" s="192">
        <f t="shared" si="340"/>
        <v>0</v>
      </c>
      <c r="E251" s="192">
        <f t="shared" si="340"/>
        <v>0</v>
      </c>
      <c r="F251" s="173">
        <f t="shared" si="340"/>
        <v>0</v>
      </c>
      <c r="G251" s="173">
        <f t="shared" si="340"/>
        <v>0</v>
      </c>
      <c r="H251" s="192">
        <f t="shared" si="340"/>
        <v>0</v>
      </c>
      <c r="I251" s="192">
        <f t="shared" si="340"/>
        <v>0</v>
      </c>
      <c r="J251" s="192">
        <f t="shared" si="340"/>
        <v>0</v>
      </c>
      <c r="K251" s="192">
        <f t="shared" si="340"/>
        <v>0</v>
      </c>
      <c r="L251" s="173">
        <f t="shared" si="340"/>
        <v>18</v>
      </c>
      <c r="M251" s="173">
        <f t="shared" si="340"/>
        <v>34</v>
      </c>
      <c r="N251" s="192">
        <f t="shared" si="340"/>
        <v>52</v>
      </c>
      <c r="O251" s="192">
        <f t="shared" si="340"/>
        <v>18</v>
      </c>
      <c r="P251" s="192">
        <f t="shared" si="340"/>
        <v>34</v>
      </c>
      <c r="Q251" s="173">
        <f t="shared" si="340"/>
        <v>52</v>
      </c>
      <c r="R251" s="174">
        <f t="shared" si="340"/>
        <v>12</v>
      </c>
      <c r="S251" s="173">
        <f t="shared" si="340"/>
        <v>7</v>
      </c>
      <c r="T251" s="173">
        <f t="shared" si="340"/>
        <v>12</v>
      </c>
      <c r="U251" s="173">
        <f t="shared" si="340"/>
        <v>19</v>
      </c>
      <c r="V251" s="173">
        <f t="shared" si="340"/>
        <v>11</v>
      </c>
      <c r="W251" s="173">
        <f t="shared" si="340"/>
        <v>22</v>
      </c>
      <c r="X251" s="173">
        <f t="shared" si="340"/>
        <v>33</v>
      </c>
    </row>
    <row r="252" spans="1:24" s="194" customFormat="1" ht="16.5" customHeight="1">
      <c r="A252" s="190"/>
      <c r="B252" s="201" t="s">
        <v>131</v>
      </c>
      <c r="C252" s="192">
        <f t="shared" ref="C252:X252" si="341">C233+C241+C251</f>
        <v>135</v>
      </c>
      <c r="D252" s="192">
        <f t="shared" si="341"/>
        <v>291</v>
      </c>
      <c r="E252" s="192">
        <f t="shared" si="341"/>
        <v>426</v>
      </c>
      <c r="F252" s="173">
        <f t="shared" si="341"/>
        <v>0</v>
      </c>
      <c r="G252" s="173">
        <f t="shared" si="341"/>
        <v>0</v>
      </c>
      <c r="H252" s="192">
        <f t="shared" si="341"/>
        <v>0</v>
      </c>
      <c r="I252" s="192">
        <f t="shared" si="341"/>
        <v>99</v>
      </c>
      <c r="J252" s="192">
        <f t="shared" si="341"/>
        <v>213</v>
      </c>
      <c r="K252" s="192">
        <f t="shared" si="341"/>
        <v>312</v>
      </c>
      <c r="L252" s="173">
        <f t="shared" si="341"/>
        <v>18</v>
      </c>
      <c r="M252" s="173">
        <f t="shared" si="341"/>
        <v>34</v>
      </c>
      <c r="N252" s="192">
        <f t="shared" si="341"/>
        <v>52</v>
      </c>
      <c r="O252" s="192">
        <f t="shared" si="341"/>
        <v>252</v>
      </c>
      <c r="P252" s="192">
        <f t="shared" si="341"/>
        <v>538</v>
      </c>
      <c r="Q252" s="173">
        <f t="shared" si="341"/>
        <v>790</v>
      </c>
      <c r="R252" s="174">
        <f t="shared" si="341"/>
        <v>36</v>
      </c>
      <c r="S252" s="173">
        <f t="shared" si="341"/>
        <v>117</v>
      </c>
      <c r="T252" s="173">
        <f t="shared" si="341"/>
        <v>333</v>
      </c>
      <c r="U252" s="173">
        <f t="shared" si="341"/>
        <v>450</v>
      </c>
      <c r="V252" s="173">
        <f t="shared" si="341"/>
        <v>135</v>
      </c>
      <c r="W252" s="173">
        <f t="shared" si="341"/>
        <v>205</v>
      </c>
      <c r="X252" s="173">
        <f t="shared" si="341"/>
        <v>340</v>
      </c>
    </row>
    <row r="253" spans="1:24" s="194" customFormat="1" ht="16.5" customHeight="1">
      <c r="A253" s="190"/>
      <c r="B253" s="201" t="s">
        <v>60</v>
      </c>
      <c r="C253" s="192">
        <f t="shared" ref="C253:X253" si="342">C218+C252</f>
        <v>1390</v>
      </c>
      <c r="D253" s="192">
        <f t="shared" si="342"/>
        <v>3877</v>
      </c>
      <c r="E253" s="192">
        <f t="shared" si="342"/>
        <v>5267</v>
      </c>
      <c r="F253" s="173">
        <f t="shared" si="342"/>
        <v>0</v>
      </c>
      <c r="G253" s="173">
        <f t="shared" si="342"/>
        <v>0</v>
      </c>
      <c r="H253" s="192">
        <f t="shared" si="342"/>
        <v>0</v>
      </c>
      <c r="I253" s="192">
        <f t="shared" si="342"/>
        <v>99</v>
      </c>
      <c r="J253" s="192">
        <f t="shared" si="342"/>
        <v>213</v>
      </c>
      <c r="K253" s="192">
        <f t="shared" si="342"/>
        <v>312</v>
      </c>
      <c r="L253" s="173">
        <f t="shared" si="342"/>
        <v>18</v>
      </c>
      <c r="M253" s="173">
        <f t="shared" si="342"/>
        <v>34</v>
      </c>
      <c r="N253" s="192">
        <f t="shared" si="342"/>
        <v>52</v>
      </c>
      <c r="O253" s="192">
        <f t="shared" si="342"/>
        <v>1507</v>
      </c>
      <c r="P253" s="192">
        <f t="shared" si="342"/>
        <v>4124</v>
      </c>
      <c r="Q253" s="173">
        <f t="shared" si="342"/>
        <v>5631</v>
      </c>
      <c r="R253" s="174">
        <f t="shared" si="342"/>
        <v>81</v>
      </c>
      <c r="S253" s="173">
        <f t="shared" si="342"/>
        <v>500</v>
      </c>
      <c r="T253" s="173">
        <f t="shared" si="342"/>
        <v>1600</v>
      </c>
      <c r="U253" s="173">
        <f t="shared" si="342"/>
        <v>2100</v>
      </c>
      <c r="V253" s="173">
        <f t="shared" si="342"/>
        <v>1007</v>
      </c>
      <c r="W253" s="173">
        <f t="shared" si="342"/>
        <v>2524</v>
      </c>
      <c r="X253" s="173">
        <f t="shared" si="342"/>
        <v>3531</v>
      </c>
    </row>
    <row r="254" spans="1:24" ht="16.5" customHeight="1">
      <c r="A254" s="190" t="s">
        <v>71</v>
      </c>
      <c r="B254" s="197"/>
      <c r="C254" s="177"/>
      <c r="D254" s="177"/>
      <c r="E254" s="177"/>
      <c r="F254" s="177"/>
      <c r="G254" s="177"/>
      <c r="H254" s="177"/>
      <c r="I254" s="177"/>
      <c r="J254" s="177"/>
      <c r="K254" s="177"/>
      <c r="L254" s="177"/>
      <c r="M254" s="177"/>
      <c r="N254" s="177"/>
      <c r="O254" s="177"/>
      <c r="P254" s="177"/>
      <c r="Q254" s="195"/>
      <c r="R254" s="178"/>
      <c r="S254" s="195"/>
      <c r="T254" s="195"/>
      <c r="U254" s="195"/>
      <c r="V254" s="195"/>
      <c r="W254" s="195"/>
      <c r="X254" s="196"/>
    </row>
    <row r="255" spans="1:24" ht="16.5" customHeight="1">
      <c r="A255" s="190"/>
      <c r="B255" s="208" t="s">
        <v>88</v>
      </c>
      <c r="C255" s="177"/>
      <c r="D255" s="177"/>
      <c r="E255" s="177"/>
      <c r="F255" s="177"/>
      <c r="G255" s="177"/>
      <c r="H255" s="177"/>
      <c r="I255" s="177"/>
      <c r="J255" s="177"/>
      <c r="K255" s="177"/>
      <c r="L255" s="177"/>
      <c r="M255" s="177"/>
      <c r="N255" s="177"/>
      <c r="O255" s="177"/>
      <c r="P255" s="177"/>
      <c r="Q255" s="195"/>
      <c r="R255" s="178"/>
      <c r="S255" s="195"/>
      <c r="T255" s="195"/>
      <c r="U255" s="195"/>
      <c r="V255" s="195"/>
      <c r="W255" s="195"/>
      <c r="X255" s="196"/>
    </row>
    <row r="256" spans="1:24" ht="16.5" customHeight="1">
      <c r="A256" s="186"/>
      <c r="B256" s="197" t="s">
        <v>94</v>
      </c>
      <c r="C256" s="177"/>
      <c r="D256" s="177"/>
      <c r="E256" s="177"/>
      <c r="F256" s="198"/>
      <c r="G256" s="198"/>
      <c r="H256" s="177"/>
      <c r="I256" s="198"/>
      <c r="J256" s="198"/>
      <c r="K256" s="177"/>
      <c r="L256" s="198"/>
      <c r="M256" s="198"/>
      <c r="N256" s="177"/>
      <c r="O256" s="177"/>
      <c r="P256" s="177"/>
      <c r="Q256" s="195"/>
      <c r="R256" s="199"/>
      <c r="S256" s="195"/>
      <c r="T256" s="195"/>
      <c r="U256" s="195"/>
      <c r="V256" s="195"/>
      <c r="W256" s="195"/>
      <c r="X256" s="196"/>
    </row>
    <row r="257" spans="1:24" ht="16.5" customHeight="1">
      <c r="A257" s="186"/>
      <c r="B257" s="187" t="s">
        <v>33</v>
      </c>
      <c r="C257" s="188">
        <v>49</v>
      </c>
      <c r="D257" s="188">
        <f>103-2</f>
        <v>101</v>
      </c>
      <c r="E257" s="188">
        <f>C257+D257</f>
        <v>150</v>
      </c>
      <c r="F257" s="188">
        <v>0</v>
      </c>
      <c r="G257" s="188">
        <v>0</v>
      </c>
      <c r="H257" s="188">
        <f>F257+G257</f>
        <v>0</v>
      </c>
      <c r="I257" s="188">
        <v>0</v>
      </c>
      <c r="J257" s="188">
        <v>0</v>
      </c>
      <c r="K257" s="188">
        <f>I257+J257</f>
        <v>0</v>
      </c>
      <c r="L257" s="188">
        <v>0</v>
      </c>
      <c r="M257" s="188">
        <v>0</v>
      </c>
      <c r="N257" s="188">
        <f>L257+M257</f>
        <v>0</v>
      </c>
      <c r="O257" s="188">
        <f>C257+F257+I257+L257</f>
        <v>49</v>
      </c>
      <c r="P257" s="188">
        <f>D257+G257+J257+M257</f>
        <v>101</v>
      </c>
      <c r="Q257" s="189">
        <f>O257+P257</f>
        <v>150</v>
      </c>
      <c r="R257" s="174">
        <v>2</v>
      </c>
      <c r="S257" s="189" t="str">
        <f>IF(R257=1,O257,"0")</f>
        <v>0</v>
      </c>
      <c r="T257" s="189" t="str">
        <f>IF(R257=1,P257,"0")</f>
        <v>0</v>
      </c>
      <c r="U257" s="189">
        <f>S257+T257</f>
        <v>0</v>
      </c>
      <c r="V257" s="189">
        <f>IF(R257=2,O257,"0")</f>
        <v>49</v>
      </c>
      <c r="W257" s="189">
        <f>IF(R257=2,P257,"0")</f>
        <v>101</v>
      </c>
      <c r="X257" s="189">
        <f>V257+W257</f>
        <v>150</v>
      </c>
    </row>
    <row r="258" spans="1:24" ht="16.5" customHeight="1">
      <c r="A258" s="186"/>
      <c r="B258" s="200" t="s">
        <v>30</v>
      </c>
      <c r="C258" s="188">
        <v>28</v>
      </c>
      <c r="D258" s="188">
        <f>127-2</f>
        <v>125</v>
      </c>
      <c r="E258" s="188">
        <f t="shared" ref="E258:E262" si="343">C258+D258</f>
        <v>153</v>
      </c>
      <c r="F258" s="188">
        <v>0</v>
      </c>
      <c r="G258" s="188">
        <v>0</v>
      </c>
      <c r="H258" s="188">
        <f t="shared" ref="H258:H262" si="344">F258+G258</f>
        <v>0</v>
      </c>
      <c r="I258" s="188">
        <v>0</v>
      </c>
      <c r="J258" s="188">
        <v>0</v>
      </c>
      <c r="K258" s="188">
        <f t="shared" ref="K258:K262" si="345">I258+J258</f>
        <v>0</v>
      </c>
      <c r="L258" s="188">
        <v>0</v>
      </c>
      <c r="M258" s="188">
        <v>0</v>
      </c>
      <c r="N258" s="188">
        <f t="shared" ref="N258:N262" si="346">L258+M258</f>
        <v>0</v>
      </c>
      <c r="O258" s="188">
        <f t="shared" ref="O258:O262" si="347">C258+F258+I258+L258</f>
        <v>28</v>
      </c>
      <c r="P258" s="188">
        <f t="shared" ref="P258:P262" si="348">D258+G258+J258+M258</f>
        <v>125</v>
      </c>
      <c r="Q258" s="189">
        <f t="shared" ref="Q258:Q262" si="349">O258+P258</f>
        <v>153</v>
      </c>
      <c r="R258" s="174">
        <v>2</v>
      </c>
      <c r="S258" s="189" t="str">
        <f t="shared" ref="S258:S262" si="350">IF(R258=1,O258,"0")</f>
        <v>0</v>
      </c>
      <c r="T258" s="189" t="str">
        <f t="shared" ref="T258:T262" si="351">IF(R258=1,P258,"0")</f>
        <v>0</v>
      </c>
      <c r="U258" s="189">
        <f t="shared" ref="U258:U262" si="352">S258+T258</f>
        <v>0</v>
      </c>
      <c r="V258" s="189">
        <f t="shared" ref="V258:V262" si="353">IF(R258=2,O258,"0")</f>
        <v>28</v>
      </c>
      <c r="W258" s="189">
        <f t="shared" ref="W258:W262" si="354">IF(R258=2,P258,"0")</f>
        <v>125</v>
      </c>
      <c r="X258" s="189">
        <f t="shared" ref="X258:X262" si="355">V258+W258</f>
        <v>153</v>
      </c>
    </row>
    <row r="259" spans="1:24" ht="16.5" customHeight="1">
      <c r="A259" s="186"/>
      <c r="B259" s="200" t="s">
        <v>214</v>
      </c>
      <c r="C259" s="188">
        <v>0</v>
      </c>
      <c r="D259" s="188">
        <v>3</v>
      </c>
      <c r="E259" s="188">
        <f t="shared" si="343"/>
        <v>3</v>
      </c>
      <c r="F259" s="188">
        <v>0</v>
      </c>
      <c r="G259" s="188">
        <v>0</v>
      </c>
      <c r="H259" s="188">
        <f t="shared" si="344"/>
        <v>0</v>
      </c>
      <c r="I259" s="188">
        <v>0</v>
      </c>
      <c r="J259" s="188">
        <v>0</v>
      </c>
      <c r="K259" s="188">
        <f t="shared" si="345"/>
        <v>0</v>
      </c>
      <c r="L259" s="188">
        <v>0</v>
      </c>
      <c r="M259" s="188">
        <v>0</v>
      </c>
      <c r="N259" s="188">
        <f t="shared" si="346"/>
        <v>0</v>
      </c>
      <c r="O259" s="188">
        <f t="shared" si="347"/>
        <v>0</v>
      </c>
      <c r="P259" s="188">
        <f t="shared" si="348"/>
        <v>3</v>
      </c>
      <c r="Q259" s="189">
        <f t="shared" si="349"/>
        <v>3</v>
      </c>
      <c r="R259" s="174">
        <v>2</v>
      </c>
      <c r="S259" s="189" t="str">
        <f t="shared" si="350"/>
        <v>0</v>
      </c>
      <c r="T259" s="189" t="str">
        <f t="shared" si="351"/>
        <v>0</v>
      </c>
      <c r="U259" s="189">
        <f t="shared" si="352"/>
        <v>0</v>
      </c>
      <c r="V259" s="189">
        <f t="shared" si="353"/>
        <v>0</v>
      </c>
      <c r="W259" s="189">
        <f t="shared" si="354"/>
        <v>3</v>
      </c>
      <c r="X259" s="189">
        <f t="shared" si="355"/>
        <v>3</v>
      </c>
    </row>
    <row r="260" spans="1:24" ht="16.5" customHeight="1">
      <c r="A260" s="186"/>
      <c r="B260" s="187" t="s">
        <v>110</v>
      </c>
      <c r="C260" s="188">
        <v>51</v>
      </c>
      <c r="D260" s="188">
        <v>126</v>
      </c>
      <c r="E260" s="188">
        <f t="shared" si="343"/>
        <v>177</v>
      </c>
      <c r="F260" s="188">
        <v>0</v>
      </c>
      <c r="G260" s="188">
        <v>0</v>
      </c>
      <c r="H260" s="188">
        <f t="shared" si="344"/>
        <v>0</v>
      </c>
      <c r="I260" s="188">
        <v>0</v>
      </c>
      <c r="J260" s="188">
        <v>0</v>
      </c>
      <c r="K260" s="188">
        <f t="shared" si="345"/>
        <v>0</v>
      </c>
      <c r="L260" s="188">
        <v>0</v>
      </c>
      <c r="M260" s="188">
        <v>0</v>
      </c>
      <c r="N260" s="188">
        <f t="shared" si="346"/>
        <v>0</v>
      </c>
      <c r="O260" s="188">
        <f t="shared" si="347"/>
        <v>51</v>
      </c>
      <c r="P260" s="188">
        <f t="shared" si="348"/>
        <v>126</v>
      </c>
      <c r="Q260" s="189">
        <f t="shared" si="349"/>
        <v>177</v>
      </c>
      <c r="R260" s="174">
        <v>2</v>
      </c>
      <c r="S260" s="189" t="str">
        <f t="shared" si="350"/>
        <v>0</v>
      </c>
      <c r="T260" s="189" t="str">
        <f t="shared" si="351"/>
        <v>0</v>
      </c>
      <c r="U260" s="189">
        <f t="shared" si="352"/>
        <v>0</v>
      </c>
      <c r="V260" s="189">
        <f t="shared" si="353"/>
        <v>51</v>
      </c>
      <c r="W260" s="189">
        <f t="shared" si="354"/>
        <v>126</v>
      </c>
      <c r="X260" s="189">
        <f t="shared" si="355"/>
        <v>177</v>
      </c>
    </row>
    <row r="261" spans="1:24" ht="16.5" customHeight="1">
      <c r="A261" s="186"/>
      <c r="B261" s="187" t="s">
        <v>31</v>
      </c>
      <c r="C261" s="188">
        <v>68</v>
      </c>
      <c r="D261" s="188">
        <f>269-1</f>
        <v>268</v>
      </c>
      <c r="E261" s="188">
        <f t="shared" si="343"/>
        <v>336</v>
      </c>
      <c r="F261" s="188">
        <v>0</v>
      </c>
      <c r="G261" s="188">
        <v>0</v>
      </c>
      <c r="H261" s="188">
        <f t="shared" si="344"/>
        <v>0</v>
      </c>
      <c r="I261" s="188">
        <v>0</v>
      </c>
      <c r="J261" s="188">
        <v>0</v>
      </c>
      <c r="K261" s="188">
        <f t="shared" si="345"/>
        <v>0</v>
      </c>
      <c r="L261" s="188">
        <v>0</v>
      </c>
      <c r="M261" s="188">
        <v>0</v>
      </c>
      <c r="N261" s="188">
        <f t="shared" si="346"/>
        <v>0</v>
      </c>
      <c r="O261" s="188">
        <f t="shared" si="347"/>
        <v>68</v>
      </c>
      <c r="P261" s="188">
        <f t="shared" si="348"/>
        <v>268</v>
      </c>
      <c r="Q261" s="189">
        <f t="shared" si="349"/>
        <v>336</v>
      </c>
      <c r="R261" s="174">
        <v>2</v>
      </c>
      <c r="S261" s="189" t="str">
        <f t="shared" si="350"/>
        <v>0</v>
      </c>
      <c r="T261" s="189" t="str">
        <f t="shared" si="351"/>
        <v>0</v>
      </c>
      <c r="U261" s="189">
        <f t="shared" si="352"/>
        <v>0</v>
      </c>
      <c r="V261" s="189">
        <f t="shared" si="353"/>
        <v>68</v>
      </c>
      <c r="W261" s="189">
        <f t="shared" si="354"/>
        <v>268</v>
      </c>
      <c r="X261" s="189">
        <f t="shared" si="355"/>
        <v>336</v>
      </c>
    </row>
    <row r="262" spans="1:24" ht="16.5" customHeight="1">
      <c r="A262" s="186"/>
      <c r="B262" s="187" t="s">
        <v>32</v>
      </c>
      <c r="C262" s="188">
        <v>82</v>
      </c>
      <c r="D262" s="188">
        <f>185-1</f>
        <v>184</v>
      </c>
      <c r="E262" s="188">
        <f t="shared" si="343"/>
        <v>266</v>
      </c>
      <c r="F262" s="188">
        <v>0</v>
      </c>
      <c r="G262" s="188">
        <v>0</v>
      </c>
      <c r="H262" s="188">
        <f t="shared" si="344"/>
        <v>0</v>
      </c>
      <c r="I262" s="188">
        <v>0</v>
      </c>
      <c r="J262" s="188">
        <v>0</v>
      </c>
      <c r="K262" s="188">
        <f t="shared" si="345"/>
        <v>0</v>
      </c>
      <c r="L262" s="188">
        <v>0</v>
      </c>
      <c r="M262" s="188">
        <v>0</v>
      </c>
      <c r="N262" s="188">
        <f t="shared" si="346"/>
        <v>0</v>
      </c>
      <c r="O262" s="188">
        <f t="shared" si="347"/>
        <v>82</v>
      </c>
      <c r="P262" s="188">
        <f t="shared" si="348"/>
        <v>184</v>
      </c>
      <c r="Q262" s="189">
        <f t="shared" si="349"/>
        <v>266</v>
      </c>
      <c r="R262" s="174">
        <v>2</v>
      </c>
      <c r="S262" s="189" t="str">
        <f t="shared" si="350"/>
        <v>0</v>
      </c>
      <c r="T262" s="189" t="str">
        <f t="shared" si="351"/>
        <v>0</v>
      </c>
      <c r="U262" s="189">
        <f t="shared" si="352"/>
        <v>0</v>
      </c>
      <c r="V262" s="189">
        <f t="shared" si="353"/>
        <v>82</v>
      </c>
      <c r="W262" s="189">
        <f t="shared" si="354"/>
        <v>184</v>
      </c>
      <c r="X262" s="189">
        <f t="shared" si="355"/>
        <v>266</v>
      </c>
    </row>
    <row r="263" spans="1:24" s="194" customFormat="1" ht="16.5" customHeight="1">
      <c r="A263" s="190"/>
      <c r="B263" s="191" t="s">
        <v>5</v>
      </c>
      <c r="C263" s="192">
        <f t="shared" ref="C263:X263" si="356">SUM(C257:C262)</f>
        <v>278</v>
      </c>
      <c r="D263" s="192">
        <f t="shared" si="356"/>
        <v>807</v>
      </c>
      <c r="E263" s="192">
        <f t="shared" si="356"/>
        <v>1085</v>
      </c>
      <c r="F263" s="192">
        <f t="shared" si="356"/>
        <v>0</v>
      </c>
      <c r="G263" s="192">
        <f t="shared" si="356"/>
        <v>0</v>
      </c>
      <c r="H263" s="192">
        <f t="shared" si="356"/>
        <v>0</v>
      </c>
      <c r="I263" s="192">
        <f t="shared" si="356"/>
        <v>0</v>
      </c>
      <c r="J263" s="192">
        <f t="shared" si="356"/>
        <v>0</v>
      </c>
      <c r="K263" s="192">
        <f t="shared" si="356"/>
        <v>0</v>
      </c>
      <c r="L263" s="192">
        <f t="shared" si="356"/>
        <v>0</v>
      </c>
      <c r="M263" s="192">
        <f t="shared" si="356"/>
        <v>0</v>
      </c>
      <c r="N263" s="192">
        <f t="shared" si="356"/>
        <v>0</v>
      </c>
      <c r="O263" s="192">
        <f t="shared" si="356"/>
        <v>278</v>
      </c>
      <c r="P263" s="192">
        <f t="shared" si="356"/>
        <v>807</v>
      </c>
      <c r="Q263" s="173">
        <f t="shared" si="356"/>
        <v>1085</v>
      </c>
      <c r="R263" s="174">
        <f t="shared" si="356"/>
        <v>12</v>
      </c>
      <c r="S263" s="173">
        <f t="shared" si="356"/>
        <v>0</v>
      </c>
      <c r="T263" s="173">
        <f t="shared" si="356"/>
        <v>0</v>
      </c>
      <c r="U263" s="173">
        <f t="shared" si="356"/>
        <v>0</v>
      </c>
      <c r="V263" s="173">
        <f t="shared" si="356"/>
        <v>278</v>
      </c>
      <c r="W263" s="173">
        <f t="shared" si="356"/>
        <v>807</v>
      </c>
      <c r="X263" s="173">
        <f t="shared" si="356"/>
        <v>1085</v>
      </c>
    </row>
    <row r="264" spans="1:24" ht="16.5" customHeight="1">
      <c r="A264" s="175"/>
      <c r="B264" s="176" t="s">
        <v>95</v>
      </c>
      <c r="C264" s="177"/>
      <c r="D264" s="177"/>
      <c r="E264" s="177"/>
      <c r="F264" s="209"/>
      <c r="G264" s="209"/>
      <c r="H264" s="177"/>
      <c r="I264" s="209"/>
      <c r="J264" s="209"/>
      <c r="K264" s="177"/>
      <c r="L264" s="209"/>
      <c r="M264" s="209"/>
      <c r="N264" s="177"/>
      <c r="O264" s="177"/>
      <c r="P264" s="177"/>
      <c r="Q264" s="195"/>
      <c r="R264" s="217"/>
      <c r="S264" s="195"/>
      <c r="T264" s="195"/>
      <c r="U264" s="195"/>
      <c r="V264" s="195"/>
      <c r="W264" s="195"/>
      <c r="X264" s="196"/>
    </row>
    <row r="265" spans="1:24" ht="16.5" customHeight="1">
      <c r="A265" s="186"/>
      <c r="B265" s="187" t="s">
        <v>33</v>
      </c>
      <c r="C265" s="188">
        <v>10</v>
      </c>
      <c r="D265" s="188">
        <v>15</v>
      </c>
      <c r="E265" s="188">
        <f>C265+D265</f>
        <v>25</v>
      </c>
      <c r="F265" s="188">
        <v>0</v>
      </c>
      <c r="G265" s="188">
        <v>0</v>
      </c>
      <c r="H265" s="188">
        <f>F265+G265</f>
        <v>0</v>
      </c>
      <c r="I265" s="188">
        <v>0</v>
      </c>
      <c r="J265" s="188">
        <v>0</v>
      </c>
      <c r="K265" s="188">
        <f>I265+J265</f>
        <v>0</v>
      </c>
      <c r="L265" s="188">
        <v>0</v>
      </c>
      <c r="M265" s="188">
        <v>0</v>
      </c>
      <c r="N265" s="188">
        <f>L265+M265</f>
        <v>0</v>
      </c>
      <c r="O265" s="188">
        <f t="shared" ref="O265:P267" si="357">C265+F265+I265+L265</f>
        <v>10</v>
      </c>
      <c r="P265" s="188">
        <f t="shared" si="357"/>
        <v>15</v>
      </c>
      <c r="Q265" s="189">
        <f>O265+P265</f>
        <v>25</v>
      </c>
      <c r="R265" s="174">
        <v>2</v>
      </c>
      <c r="S265" s="189" t="str">
        <f>IF(R265=1,O265,"0")</f>
        <v>0</v>
      </c>
      <c r="T265" s="189" t="str">
        <f>IF(R265=1,P265,"0")</f>
        <v>0</v>
      </c>
      <c r="U265" s="189">
        <f>S265+T265</f>
        <v>0</v>
      </c>
      <c r="V265" s="189">
        <f>IF(R265=2,O265,"0")</f>
        <v>10</v>
      </c>
      <c r="W265" s="189">
        <f>IF(R265=2,P265,"0")</f>
        <v>15</v>
      </c>
      <c r="X265" s="189">
        <f>V265+W265</f>
        <v>25</v>
      </c>
    </row>
    <row r="266" spans="1:24" ht="16.5" customHeight="1">
      <c r="A266" s="181"/>
      <c r="B266" s="200" t="s">
        <v>30</v>
      </c>
      <c r="C266" s="188">
        <v>4</v>
      </c>
      <c r="D266" s="188">
        <v>42</v>
      </c>
      <c r="E266" s="188">
        <f>C266+D266</f>
        <v>46</v>
      </c>
      <c r="F266" s="188">
        <v>0</v>
      </c>
      <c r="G266" s="188">
        <v>0</v>
      </c>
      <c r="H266" s="188">
        <f>F266+G266</f>
        <v>0</v>
      </c>
      <c r="I266" s="188">
        <v>0</v>
      </c>
      <c r="J266" s="188">
        <v>0</v>
      </c>
      <c r="K266" s="188">
        <f>I266+J266</f>
        <v>0</v>
      </c>
      <c r="L266" s="188">
        <v>0</v>
      </c>
      <c r="M266" s="188">
        <v>0</v>
      </c>
      <c r="N266" s="188">
        <f>L266+M266</f>
        <v>0</v>
      </c>
      <c r="O266" s="188">
        <f t="shared" si="357"/>
        <v>4</v>
      </c>
      <c r="P266" s="188">
        <f t="shared" si="357"/>
        <v>42</v>
      </c>
      <c r="Q266" s="189">
        <f>O266+P266</f>
        <v>46</v>
      </c>
      <c r="R266" s="174">
        <v>2</v>
      </c>
      <c r="S266" s="189" t="str">
        <f>IF(R266=1,O266,"0")</f>
        <v>0</v>
      </c>
      <c r="T266" s="189" t="str">
        <f>IF(R266=1,P266,"0")</f>
        <v>0</v>
      </c>
      <c r="U266" s="189">
        <f>S266+T266</f>
        <v>0</v>
      </c>
      <c r="V266" s="189">
        <f>IF(R266=2,O266,"0")</f>
        <v>4</v>
      </c>
      <c r="W266" s="189">
        <f>IF(R266=2,P266,"0")</f>
        <v>42</v>
      </c>
      <c r="X266" s="189">
        <f>V266+W266</f>
        <v>46</v>
      </c>
    </row>
    <row r="267" spans="1:24" ht="16.5" customHeight="1">
      <c r="A267" s="186"/>
      <c r="B267" s="187" t="s">
        <v>31</v>
      </c>
      <c r="C267" s="188">
        <v>23</v>
      </c>
      <c r="D267" s="188">
        <f>106-1</f>
        <v>105</v>
      </c>
      <c r="E267" s="188">
        <f>C267+D267</f>
        <v>128</v>
      </c>
      <c r="F267" s="188">
        <v>0</v>
      </c>
      <c r="G267" s="188">
        <v>0</v>
      </c>
      <c r="H267" s="188">
        <f>F267+G267</f>
        <v>0</v>
      </c>
      <c r="I267" s="188">
        <v>0</v>
      </c>
      <c r="J267" s="188">
        <v>0</v>
      </c>
      <c r="K267" s="188">
        <f>I267+J267</f>
        <v>0</v>
      </c>
      <c r="L267" s="188">
        <v>0</v>
      </c>
      <c r="M267" s="188">
        <v>0</v>
      </c>
      <c r="N267" s="188">
        <f>L267+M267</f>
        <v>0</v>
      </c>
      <c r="O267" s="188">
        <f t="shared" si="357"/>
        <v>23</v>
      </c>
      <c r="P267" s="188">
        <f t="shared" si="357"/>
        <v>105</v>
      </c>
      <c r="Q267" s="189">
        <f>O267+P267</f>
        <v>128</v>
      </c>
      <c r="R267" s="174">
        <v>2</v>
      </c>
      <c r="S267" s="189" t="str">
        <f>IF(R267=1,O267,"0")</f>
        <v>0</v>
      </c>
      <c r="T267" s="189" t="str">
        <f>IF(R267=1,P267,"0")</f>
        <v>0</v>
      </c>
      <c r="U267" s="189">
        <f>S267+T267</f>
        <v>0</v>
      </c>
      <c r="V267" s="189">
        <f>IF(R267=2,O267,"0")</f>
        <v>23</v>
      </c>
      <c r="W267" s="189">
        <f>IF(R267=2,P267,"0")</f>
        <v>105</v>
      </c>
      <c r="X267" s="189">
        <f>V267+W267</f>
        <v>128</v>
      </c>
    </row>
    <row r="268" spans="1:24" s="194" customFormat="1" ht="16.5" customHeight="1">
      <c r="A268" s="190"/>
      <c r="B268" s="191" t="s">
        <v>5</v>
      </c>
      <c r="C268" s="192">
        <f t="shared" ref="C268:X268" si="358">SUM(C265:C267)</f>
        <v>37</v>
      </c>
      <c r="D268" s="192">
        <f t="shared" si="358"/>
        <v>162</v>
      </c>
      <c r="E268" s="192">
        <f t="shared" si="358"/>
        <v>199</v>
      </c>
      <c r="F268" s="192">
        <f t="shared" si="358"/>
        <v>0</v>
      </c>
      <c r="G268" s="192">
        <f t="shared" si="358"/>
        <v>0</v>
      </c>
      <c r="H268" s="192">
        <f t="shared" si="358"/>
        <v>0</v>
      </c>
      <c r="I268" s="192">
        <f t="shared" si="358"/>
        <v>0</v>
      </c>
      <c r="J268" s="192">
        <f t="shared" si="358"/>
        <v>0</v>
      </c>
      <c r="K268" s="192">
        <f t="shared" si="358"/>
        <v>0</v>
      </c>
      <c r="L268" s="192">
        <f t="shared" si="358"/>
        <v>0</v>
      </c>
      <c r="M268" s="192">
        <f t="shared" si="358"/>
        <v>0</v>
      </c>
      <c r="N268" s="192">
        <f t="shared" si="358"/>
        <v>0</v>
      </c>
      <c r="O268" s="192">
        <f t="shared" si="358"/>
        <v>37</v>
      </c>
      <c r="P268" s="192">
        <f t="shared" si="358"/>
        <v>162</v>
      </c>
      <c r="Q268" s="173">
        <f t="shared" si="358"/>
        <v>199</v>
      </c>
      <c r="R268" s="174">
        <f t="shared" si="358"/>
        <v>6</v>
      </c>
      <c r="S268" s="173">
        <f t="shared" si="358"/>
        <v>0</v>
      </c>
      <c r="T268" s="173">
        <f t="shared" si="358"/>
        <v>0</v>
      </c>
      <c r="U268" s="173">
        <f t="shared" si="358"/>
        <v>0</v>
      </c>
      <c r="V268" s="173">
        <f t="shared" si="358"/>
        <v>37</v>
      </c>
      <c r="W268" s="173">
        <f t="shared" si="358"/>
        <v>162</v>
      </c>
      <c r="X268" s="173">
        <f t="shared" si="358"/>
        <v>199</v>
      </c>
    </row>
    <row r="269" spans="1:24" s="194" customFormat="1" ht="16.5" customHeight="1">
      <c r="A269" s="190"/>
      <c r="B269" s="191" t="s">
        <v>87</v>
      </c>
      <c r="C269" s="192">
        <f t="shared" ref="C269:X269" si="359">C263+C268</f>
        <v>315</v>
      </c>
      <c r="D269" s="192">
        <f t="shared" si="359"/>
        <v>969</v>
      </c>
      <c r="E269" s="192">
        <f t="shared" si="359"/>
        <v>1284</v>
      </c>
      <c r="F269" s="192">
        <f t="shared" si="359"/>
        <v>0</v>
      </c>
      <c r="G269" s="192">
        <f t="shared" si="359"/>
        <v>0</v>
      </c>
      <c r="H269" s="192">
        <f t="shared" si="359"/>
        <v>0</v>
      </c>
      <c r="I269" s="192">
        <f t="shared" si="359"/>
        <v>0</v>
      </c>
      <c r="J269" s="192">
        <f t="shared" si="359"/>
        <v>0</v>
      </c>
      <c r="K269" s="192">
        <f t="shared" si="359"/>
        <v>0</v>
      </c>
      <c r="L269" s="192">
        <f t="shared" si="359"/>
        <v>0</v>
      </c>
      <c r="M269" s="192">
        <f t="shared" si="359"/>
        <v>0</v>
      </c>
      <c r="N269" s="192">
        <f t="shared" si="359"/>
        <v>0</v>
      </c>
      <c r="O269" s="192">
        <f t="shared" si="359"/>
        <v>315</v>
      </c>
      <c r="P269" s="192">
        <f t="shared" si="359"/>
        <v>969</v>
      </c>
      <c r="Q269" s="173">
        <f t="shared" si="359"/>
        <v>1284</v>
      </c>
      <c r="R269" s="174">
        <f t="shared" si="359"/>
        <v>18</v>
      </c>
      <c r="S269" s="173">
        <f t="shared" si="359"/>
        <v>0</v>
      </c>
      <c r="T269" s="173">
        <f t="shared" si="359"/>
        <v>0</v>
      </c>
      <c r="U269" s="173">
        <f t="shared" si="359"/>
        <v>0</v>
      </c>
      <c r="V269" s="173">
        <f t="shared" si="359"/>
        <v>315</v>
      </c>
      <c r="W269" s="173">
        <f t="shared" si="359"/>
        <v>969</v>
      </c>
      <c r="X269" s="173">
        <f t="shared" si="359"/>
        <v>1284</v>
      </c>
    </row>
    <row r="270" spans="1:24" ht="16.5" customHeight="1">
      <c r="A270" s="186"/>
      <c r="B270" s="197" t="s">
        <v>90</v>
      </c>
      <c r="C270" s="177"/>
      <c r="D270" s="177"/>
      <c r="E270" s="177"/>
      <c r="F270" s="216"/>
      <c r="G270" s="216"/>
      <c r="H270" s="177"/>
      <c r="I270" s="216"/>
      <c r="J270" s="216"/>
      <c r="K270" s="177"/>
      <c r="L270" s="216"/>
      <c r="M270" s="216"/>
      <c r="N270" s="177"/>
      <c r="O270" s="177"/>
      <c r="P270" s="177"/>
      <c r="Q270" s="195"/>
      <c r="R270" s="217"/>
      <c r="S270" s="195"/>
      <c r="T270" s="195"/>
      <c r="U270" s="195"/>
      <c r="V270" s="195"/>
      <c r="W270" s="195"/>
      <c r="X270" s="196"/>
    </row>
    <row r="271" spans="1:24" s="207" customFormat="1" ht="16.5" customHeight="1">
      <c r="A271" s="175"/>
      <c r="B271" s="202" t="s">
        <v>72</v>
      </c>
      <c r="C271" s="188">
        <v>9</v>
      </c>
      <c r="D271" s="188">
        <f>256-1</f>
        <v>255</v>
      </c>
      <c r="E271" s="188">
        <f t="shared" ref="E271:E276" si="360">C271+D271</f>
        <v>264</v>
      </c>
      <c r="F271" s="188">
        <v>0</v>
      </c>
      <c r="G271" s="188">
        <v>0</v>
      </c>
      <c r="H271" s="188">
        <f t="shared" ref="H271:H276" si="361">F271+G271</f>
        <v>0</v>
      </c>
      <c r="I271" s="188">
        <v>0</v>
      </c>
      <c r="J271" s="188">
        <v>0</v>
      </c>
      <c r="K271" s="188">
        <f t="shared" ref="K271:K276" si="362">I271+J271</f>
        <v>0</v>
      </c>
      <c r="L271" s="188">
        <v>0</v>
      </c>
      <c r="M271" s="188">
        <v>0</v>
      </c>
      <c r="N271" s="188">
        <f t="shared" ref="N271:N276" si="363">L271+M271</f>
        <v>0</v>
      </c>
      <c r="O271" s="188">
        <f>C271+F271+I271+L271</f>
        <v>9</v>
      </c>
      <c r="P271" s="188">
        <f>D271+G271+J271+M271</f>
        <v>255</v>
      </c>
      <c r="Q271" s="189">
        <f t="shared" ref="Q271:Q276" si="364">O271+P271</f>
        <v>264</v>
      </c>
      <c r="R271" s="174">
        <v>1</v>
      </c>
      <c r="S271" s="189">
        <f t="shared" ref="S271:S276" si="365">IF(R271=1,O271,"0")</f>
        <v>9</v>
      </c>
      <c r="T271" s="189">
        <f t="shared" ref="T271:T276" si="366">IF(R271=1,P271,"0")</f>
        <v>255</v>
      </c>
      <c r="U271" s="189">
        <f t="shared" ref="U271:U276" si="367">S271+T271</f>
        <v>264</v>
      </c>
      <c r="V271" s="189" t="str">
        <f t="shared" ref="V271:V276" si="368">IF(R271=2,O271,"0")</f>
        <v>0</v>
      </c>
      <c r="W271" s="189" t="str">
        <f t="shared" ref="W271:W276" si="369">IF(R271=2,P271,"0")</f>
        <v>0</v>
      </c>
      <c r="X271" s="189">
        <f t="shared" ref="X271:X276" si="370">V271+W271</f>
        <v>0</v>
      </c>
    </row>
    <row r="272" spans="1:24" s="207" customFormat="1" ht="16.5" customHeight="1">
      <c r="A272" s="175"/>
      <c r="B272" s="201" t="s">
        <v>87</v>
      </c>
      <c r="C272" s="192">
        <f t="shared" ref="C272:X272" si="371">SUM(C271)</f>
        <v>9</v>
      </c>
      <c r="D272" s="192">
        <f t="shared" si="371"/>
        <v>255</v>
      </c>
      <c r="E272" s="192">
        <f t="shared" si="371"/>
        <v>264</v>
      </c>
      <c r="F272" s="192">
        <f t="shared" si="371"/>
        <v>0</v>
      </c>
      <c r="G272" s="192">
        <f t="shared" si="371"/>
        <v>0</v>
      </c>
      <c r="H272" s="192">
        <f t="shared" si="371"/>
        <v>0</v>
      </c>
      <c r="I272" s="192">
        <f t="shared" si="371"/>
        <v>0</v>
      </c>
      <c r="J272" s="192">
        <f t="shared" si="371"/>
        <v>0</v>
      </c>
      <c r="K272" s="192">
        <f t="shared" si="371"/>
        <v>0</v>
      </c>
      <c r="L272" s="192">
        <f t="shared" si="371"/>
        <v>0</v>
      </c>
      <c r="M272" s="192">
        <f t="shared" si="371"/>
        <v>0</v>
      </c>
      <c r="N272" s="192">
        <f t="shared" si="371"/>
        <v>0</v>
      </c>
      <c r="O272" s="192">
        <f t="shared" si="371"/>
        <v>9</v>
      </c>
      <c r="P272" s="192">
        <f t="shared" si="371"/>
        <v>255</v>
      </c>
      <c r="Q272" s="173">
        <f t="shared" si="371"/>
        <v>264</v>
      </c>
      <c r="R272" s="174">
        <f t="shared" si="371"/>
        <v>1</v>
      </c>
      <c r="S272" s="173">
        <f t="shared" si="371"/>
        <v>9</v>
      </c>
      <c r="T272" s="173">
        <f t="shared" si="371"/>
        <v>255</v>
      </c>
      <c r="U272" s="173">
        <f t="shared" si="371"/>
        <v>264</v>
      </c>
      <c r="V272" s="173">
        <f t="shared" si="371"/>
        <v>0</v>
      </c>
      <c r="W272" s="173">
        <f t="shared" si="371"/>
        <v>0</v>
      </c>
      <c r="X272" s="173">
        <f t="shared" si="371"/>
        <v>0</v>
      </c>
    </row>
    <row r="273" spans="1:24" s="207" customFormat="1" ht="16.5" customHeight="1">
      <c r="A273" s="175"/>
      <c r="B273" s="201" t="s">
        <v>89</v>
      </c>
      <c r="C273" s="192">
        <f t="shared" ref="C273:X273" si="372">C269+C272</f>
        <v>324</v>
      </c>
      <c r="D273" s="192">
        <f t="shared" si="372"/>
        <v>1224</v>
      </c>
      <c r="E273" s="192">
        <f t="shared" si="372"/>
        <v>1548</v>
      </c>
      <c r="F273" s="192">
        <f t="shared" si="372"/>
        <v>0</v>
      </c>
      <c r="G273" s="192">
        <f t="shared" si="372"/>
        <v>0</v>
      </c>
      <c r="H273" s="192">
        <f t="shared" si="372"/>
        <v>0</v>
      </c>
      <c r="I273" s="192">
        <f t="shared" si="372"/>
        <v>0</v>
      </c>
      <c r="J273" s="192">
        <f t="shared" si="372"/>
        <v>0</v>
      </c>
      <c r="K273" s="192">
        <f t="shared" si="372"/>
        <v>0</v>
      </c>
      <c r="L273" s="192">
        <f t="shared" si="372"/>
        <v>0</v>
      </c>
      <c r="M273" s="192">
        <f t="shared" si="372"/>
        <v>0</v>
      </c>
      <c r="N273" s="192">
        <f t="shared" si="372"/>
        <v>0</v>
      </c>
      <c r="O273" s="192">
        <f t="shared" si="372"/>
        <v>324</v>
      </c>
      <c r="P273" s="192">
        <f t="shared" si="372"/>
        <v>1224</v>
      </c>
      <c r="Q273" s="173">
        <f t="shared" si="372"/>
        <v>1548</v>
      </c>
      <c r="R273" s="174">
        <f t="shared" si="372"/>
        <v>19</v>
      </c>
      <c r="S273" s="173">
        <f t="shared" si="372"/>
        <v>9</v>
      </c>
      <c r="T273" s="173">
        <f t="shared" si="372"/>
        <v>255</v>
      </c>
      <c r="U273" s="173">
        <f t="shared" si="372"/>
        <v>264</v>
      </c>
      <c r="V273" s="173">
        <f t="shared" si="372"/>
        <v>315</v>
      </c>
      <c r="W273" s="173">
        <f t="shared" si="372"/>
        <v>969</v>
      </c>
      <c r="X273" s="173">
        <f t="shared" si="372"/>
        <v>1284</v>
      </c>
    </row>
    <row r="274" spans="1:24" ht="16.5" customHeight="1">
      <c r="A274" s="186"/>
      <c r="B274" s="206" t="s">
        <v>130</v>
      </c>
      <c r="C274" s="177"/>
      <c r="D274" s="177"/>
      <c r="E274" s="177"/>
      <c r="F274" s="177"/>
      <c r="G274" s="177"/>
      <c r="H274" s="177"/>
      <c r="I274" s="177"/>
      <c r="J274" s="177"/>
      <c r="K274" s="177"/>
      <c r="L274" s="177"/>
      <c r="M274" s="177"/>
      <c r="N274" s="177"/>
      <c r="O274" s="177"/>
      <c r="P274" s="177"/>
      <c r="Q274" s="195"/>
      <c r="R274" s="178"/>
      <c r="S274" s="195"/>
      <c r="T274" s="195"/>
      <c r="U274" s="195"/>
      <c r="V274" s="195"/>
      <c r="W274" s="195"/>
      <c r="X274" s="196"/>
    </row>
    <row r="275" spans="1:24" ht="16.5" customHeight="1">
      <c r="A275" s="186"/>
      <c r="B275" s="203" t="s">
        <v>105</v>
      </c>
      <c r="C275" s="177"/>
      <c r="D275" s="177"/>
      <c r="E275" s="177"/>
      <c r="F275" s="177"/>
      <c r="G275" s="177"/>
      <c r="H275" s="177"/>
      <c r="I275" s="177"/>
      <c r="J275" s="177"/>
      <c r="K275" s="177"/>
      <c r="L275" s="177"/>
      <c r="M275" s="177"/>
      <c r="N275" s="177"/>
      <c r="O275" s="177"/>
      <c r="P275" s="177"/>
      <c r="Q275" s="195"/>
      <c r="R275" s="178"/>
      <c r="S275" s="195"/>
      <c r="T275" s="195"/>
      <c r="U275" s="195"/>
      <c r="V275" s="195"/>
      <c r="W275" s="195"/>
      <c r="X275" s="196"/>
    </row>
    <row r="276" spans="1:24" ht="16.5" customHeight="1">
      <c r="A276" s="186"/>
      <c r="B276" s="205" t="s">
        <v>106</v>
      </c>
      <c r="C276" s="188">
        <v>0</v>
      </c>
      <c r="D276" s="188">
        <v>0</v>
      </c>
      <c r="E276" s="188">
        <f t="shared" si="360"/>
        <v>0</v>
      </c>
      <c r="F276" s="188">
        <v>0</v>
      </c>
      <c r="G276" s="188">
        <v>0</v>
      </c>
      <c r="H276" s="188">
        <f t="shared" si="361"/>
        <v>0</v>
      </c>
      <c r="I276" s="188">
        <v>5</v>
      </c>
      <c r="J276" s="188">
        <v>24</v>
      </c>
      <c r="K276" s="188">
        <f t="shared" si="362"/>
        <v>29</v>
      </c>
      <c r="L276" s="188">
        <v>0</v>
      </c>
      <c r="M276" s="188">
        <v>0</v>
      </c>
      <c r="N276" s="188">
        <f t="shared" si="363"/>
        <v>0</v>
      </c>
      <c r="O276" s="188">
        <f>C276+F276+I276+L276</f>
        <v>5</v>
      </c>
      <c r="P276" s="188">
        <f>D276+G276+J276+M276</f>
        <v>24</v>
      </c>
      <c r="Q276" s="189">
        <f t="shared" si="364"/>
        <v>29</v>
      </c>
      <c r="R276" s="174">
        <v>2</v>
      </c>
      <c r="S276" s="189" t="str">
        <f t="shared" si="365"/>
        <v>0</v>
      </c>
      <c r="T276" s="189" t="str">
        <f t="shared" si="366"/>
        <v>0</v>
      </c>
      <c r="U276" s="189">
        <f t="shared" si="367"/>
        <v>0</v>
      </c>
      <c r="V276" s="189">
        <f t="shared" si="368"/>
        <v>5</v>
      </c>
      <c r="W276" s="189">
        <f t="shared" si="369"/>
        <v>24</v>
      </c>
      <c r="X276" s="189">
        <f t="shared" si="370"/>
        <v>29</v>
      </c>
    </row>
    <row r="277" spans="1:24" s="194" customFormat="1" ht="16.5" customHeight="1">
      <c r="A277" s="190"/>
      <c r="B277" s="191" t="s">
        <v>87</v>
      </c>
      <c r="C277" s="192">
        <f t="shared" ref="C277:X277" si="373">SUM(C276)</f>
        <v>0</v>
      </c>
      <c r="D277" s="192">
        <f t="shared" si="373"/>
        <v>0</v>
      </c>
      <c r="E277" s="192">
        <f t="shared" si="373"/>
        <v>0</v>
      </c>
      <c r="F277" s="192">
        <f t="shared" si="373"/>
        <v>0</v>
      </c>
      <c r="G277" s="192">
        <f t="shared" si="373"/>
        <v>0</v>
      </c>
      <c r="H277" s="192">
        <f t="shared" si="373"/>
        <v>0</v>
      </c>
      <c r="I277" s="192">
        <f t="shared" si="373"/>
        <v>5</v>
      </c>
      <c r="J277" s="192">
        <f t="shared" si="373"/>
        <v>24</v>
      </c>
      <c r="K277" s="192">
        <f t="shared" si="373"/>
        <v>29</v>
      </c>
      <c r="L277" s="192">
        <f t="shared" si="373"/>
        <v>0</v>
      </c>
      <c r="M277" s="192">
        <f t="shared" si="373"/>
        <v>0</v>
      </c>
      <c r="N277" s="192">
        <f t="shared" si="373"/>
        <v>0</v>
      </c>
      <c r="O277" s="192">
        <f t="shared" si="373"/>
        <v>5</v>
      </c>
      <c r="P277" s="192">
        <f t="shared" si="373"/>
        <v>24</v>
      </c>
      <c r="Q277" s="173">
        <f t="shared" si="373"/>
        <v>29</v>
      </c>
      <c r="R277" s="174">
        <f t="shared" si="373"/>
        <v>2</v>
      </c>
      <c r="S277" s="173">
        <f t="shared" si="373"/>
        <v>0</v>
      </c>
      <c r="T277" s="173">
        <f t="shared" si="373"/>
        <v>0</v>
      </c>
      <c r="U277" s="173">
        <f t="shared" si="373"/>
        <v>0</v>
      </c>
      <c r="V277" s="173">
        <f t="shared" si="373"/>
        <v>5</v>
      </c>
      <c r="W277" s="173">
        <f t="shared" si="373"/>
        <v>24</v>
      </c>
      <c r="X277" s="173">
        <f t="shared" si="373"/>
        <v>29</v>
      </c>
    </row>
    <row r="278" spans="1:24" s="194" customFormat="1" ht="16.5" customHeight="1">
      <c r="A278" s="190"/>
      <c r="B278" s="191" t="s">
        <v>131</v>
      </c>
      <c r="C278" s="192">
        <f t="shared" ref="C278:X278" si="374">C277</f>
        <v>0</v>
      </c>
      <c r="D278" s="192">
        <f t="shared" si="374"/>
        <v>0</v>
      </c>
      <c r="E278" s="192">
        <f t="shared" si="374"/>
        <v>0</v>
      </c>
      <c r="F278" s="192">
        <f t="shared" si="374"/>
        <v>0</v>
      </c>
      <c r="G278" s="192">
        <f t="shared" si="374"/>
        <v>0</v>
      </c>
      <c r="H278" s="192">
        <f t="shared" si="374"/>
        <v>0</v>
      </c>
      <c r="I278" s="192">
        <f t="shared" si="374"/>
        <v>5</v>
      </c>
      <c r="J278" s="192">
        <f t="shared" si="374"/>
        <v>24</v>
      </c>
      <c r="K278" s="192">
        <f t="shared" si="374"/>
        <v>29</v>
      </c>
      <c r="L278" s="192">
        <f t="shared" si="374"/>
        <v>0</v>
      </c>
      <c r="M278" s="192">
        <f t="shared" si="374"/>
        <v>0</v>
      </c>
      <c r="N278" s="192">
        <f t="shared" si="374"/>
        <v>0</v>
      </c>
      <c r="O278" s="192">
        <f t="shared" si="374"/>
        <v>5</v>
      </c>
      <c r="P278" s="192">
        <f t="shared" si="374"/>
        <v>24</v>
      </c>
      <c r="Q278" s="173">
        <f t="shared" si="374"/>
        <v>29</v>
      </c>
      <c r="R278" s="174">
        <f t="shared" si="374"/>
        <v>2</v>
      </c>
      <c r="S278" s="173">
        <f t="shared" si="374"/>
        <v>0</v>
      </c>
      <c r="T278" s="173">
        <f t="shared" si="374"/>
        <v>0</v>
      </c>
      <c r="U278" s="173">
        <f t="shared" si="374"/>
        <v>0</v>
      </c>
      <c r="V278" s="173">
        <f t="shared" si="374"/>
        <v>5</v>
      </c>
      <c r="W278" s="173">
        <f t="shared" si="374"/>
        <v>24</v>
      </c>
      <c r="X278" s="173">
        <f t="shared" si="374"/>
        <v>29</v>
      </c>
    </row>
    <row r="279" spans="1:24" s="194" customFormat="1" ht="16.5" customHeight="1">
      <c r="A279" s="190"/>
      <c r="B279" s="191" t="s">
        <v>60</v>
      </c>
      <c r="C279" s="192">
        <f t="shared" ref="C279:X279" si="375">C273+C278</f>
        <v>324</v>
      </c>
      <c r="D279" s="192">
        <f t="shared" si="375"/>
        <v>1224</v>
      </c>
      <c r="E279" s="192">
        <f t="shared" si="375"/>
        <v>1548</v>
      </c>
      <c r="F279" s="192">
        <f t="shared" si="375"/>
        <v>0</v>
      </c>
      <c r="G279" s="192">
        <f t="shared" si="375"/>
        <v>0</v>
      </c>
      <c r="H279" s="192">
        <f t="shared" si="375"/>
        <v>0</v>
      </c>
      <c r="I279" s="192">
        <f t="shared" si="375"/>
        <v>5</v>
      </c>
      <c r="J279" s="192">
        <f t="shared" si="375"/>
        <v>24</v>
      </c>
      <c r="K279" s="192">
        <f t="shared" si="375"/>
        <v>29</v>
      </c>
      <c r="L279" s="192">
        <f t="shared" si="375"/>
        <v>0</v>
      </c>
      <c r="M279" s="192">
        <f t="shared" si="375"/>
        <v>0</v>
      </c>
      <c r="N279" s="192">
        <f t="shared" si="375"/>
        <v>0</v>
      </c>
      <c r="O279" s="192">
        <f t="shared" si="375"/>
        <v>329</v>
      </c>
      <c r="P279" s="192">
        <f t="shared" si="375"/>
        <v>1248</v>
      </c>
      <c r="Q279" s="173">
        <f t="shared" si="375"/>
        <v>1577</v>
      </c>
      <c r="R279" s="174">
        <f t="shared" si="375"/>
        <v>21</v>
      </c>
      <c r="S279" s="173">
        <f t="shared" si="375"/>
        <v>9</v>
      </c>
      <c r="T279" s="173">
        <f t="shared" si="375"/>
        <v>255</v>
      </c>
      <c r="U279" s="173">
        <f t="shared" si="375"/>
        <v>264</v>
      </c>
      <c r="V279" s="173">
        <f t="shared" si="375"/>
        <v>320</v>
      </c>
      <c r="W279" s="173">
        <f t="shared" si="375"/>
        <v>993</v>
      </c>
      <c r="X279" s="173">
        <f t="shared" si="375"/>
        <v>1313</v>
      </c>
    </row>
    <row r="280" spans="1:24" ht="16.5" customHeight="1">
      <c r="A280" s="190" t="s">
        <v>73</v>
      </c>
      <c r="B280" s="203"/>
      <c r="C280" s="177"/>
      <c r="D280" s="177"/>
      <c r="E280" s="177"/>
      <c r="F280" s="177"/>
      <c r="G280" s="177"/>
      <c r="H280" s="177"/>
      <c r="I280" s="177"/>
      <c r="J280" s="177"/>
      <c r="K280" s="177"/>
      <c r="L280" s="177"/>
      <c r="M280" s="177"/>
      <c r="N280" s="177"/>
      <c r="O280" s="177"/>
      <c r="P280" s="177"/>
      <c r="Q280" s="195"/>
      <c r="R280" s="178"/>
      <c r="S280" s="195"/>
      <c r="T280" s="195"/>
      <c r="U280" s="195"/>
      <c r="V280" s="195"/>
      <c r="W280" s="195"/>
      <c r="X280" s="196"/>
    </row>
    <row r="281" spans="1:24" ht="16.5" customHeight="1">
      <c r="A281" s="190"/>
      <c r="B281" s="206" t="s">
        <v>88</v>
      </c>
      <c r="C281" s="177"/>
      <c r="D281" s="177"/>
      <c r="E281" s="177"/>
      <c r="F281" s="177"/>
      <c r="G281" s="177"/>
      <c r="H281" s="177"/>
      <c r="I281" s="177"/>
      <c r="J281" s="177"/>
      <c r="K281" s="177"/>
      <c r="L281" s="177"/>
      <c r="M281" s="177"/>
      <c r="N281" s="177"/>
      <c r="O281" s="177"/>
      <c r="P281" s="177"/>
      <c r="Q281" s="195"/>
      <c r="R281" s="178"/>
      <c r="S281" s="195"/>
      <c r="T281" s="195"/>
      <c r="U281" s="195"/>
      <c r="V281" s="195"/>
      <c r="W281" s="195"/>
      <c r="X281" s="196"/>
    </row>
    <row r="282" spans="1:24" s="207" customFormat="1" ht="16.5" customHeight="1">
      <c r="A282" s="175"/>
      <c r="B282" s="176" t="s">
        <v>96</v>
      </c>
      <c r="C282" s="177"/>
      <c r="D282" s="177"/>
      <c r="E282" s="177"/>
      <c r="F282" s="220"/>
      <c r="G282" s="220"/>
      <c r="H282" s="177"/>
      <c r="I282" s="220"/>
      <c r="J282" s="220"/>
      <c r="K282" s="177"/>
      <c r="L282" s="220"/>
      <c r="M282" s="220"/>
      <c r="N282" s="177"/>
      <c r="O282" s="177"/>
      <c r="P282" s="177"/>
      <c r="Q282" s="195"/>
      <c r="R282" s="217"/>
      <c r="S282" s="195"/>
      <c r="T282" s="195"/>
      <c r="U282" s="195"/>
      <c r="V282" s="195"/>
      <c r="W282" s="195"/>
      <c r="X282" s="196"/>
    </row>
    <row r="283" spans="1:24" ht="16.5" customHeight="1">
      <c r="A283" s="186"/>
      <c r="B283" s="187" t="s">
        <v>215</v>
      </c>
      <c r="C283" s="188">
        <v>34</v>
      </c>
      <c r="D283" s="188">
        <v>57</v>
      </c>
      <c r="E283" s="188">
        <f t="shared" ref="E283:E294" si="376">C283+D283</f>
        <v>91</v>
      </c>
      <c r="F283" s="188">
        <v>0</v>
      </c>
      <c r="G283" s="188">
        <v>0</v>
      </c>
      <c r="H283" s="188">
        <f t="shared" ref="H283:H294" si="377">F283+G283</f>
        <v>0</v>
      </c>
      <c r="I283" s="188">
        <v>0</v>
      </c>
      <c r="J283" s="188">
        <v>0</v>
      </c>
      <c r="K283" s="188">
        <f t="shared" ref="K283:K294" si="378">I283+J283</f>
        <v>0</v>
      </c>
      <c r="L283" s="188">
        <v>0</v>
      </c>
      <c r="M283" s="188">
        <v>0</v>
      </c>
      <c r="N283" s="188">
        <f t="shared" ref="N283:N294" si="379">L283+M283</f>
        <v>0</v>
      </c>
      <c r="O283" s="188">
        <f t="shared" ref="O283:O294" si="380">C283+F283+I283+L283</f>
        <v>34</v>
      </c>
      <c r="P283" s="188">
        <f t="shared" ref="P283:P294" si="381">D283+G283+J283+M283</f>
        <v>57</v>
      </c>
      <c r="Q283" s="189">
        <f t="shared" ref="Q283:Q294" si="382">O283+P283</f>
        <v>91</v>
      </c>
      <c r="R283" s="174">
        <v>2</v>
      </c>
      <c r="S283" s="189" t="str">
        <f t="shared" ref="S283:S294" si="383">IF(R283=1,O283,"0")</f>
        <v>0</v>
      </c>
      <c r="T283" s="189" t="str">
        <f t="shared" ref="T283:T294" si="384">IF(R283=1,P283,"0")</f>
        <v>0</v>
      </c>
      <c r="U283" s="189">
        <f t="shared" ref="U283:U294" si="385">S283+T283</f>
        <v>0</v>
      </c>
      <c r="V283" s="189">
        <f t="shared" ref="V283:V294" si="386">IF(R283=2,O283,"0")</f>
        <v>34</v>
      </c>
      <c r="W283" s="189">
        <f t="shared" ref="W283:W294" si="387">IF(R283=2,P283,"0")</f>
        <v>57</v>
      </c>
      <c r="X283" s="189">
        <f t="shared" ref="X283:X294" si="388">V283+W283</f>
        <v>91</v>
      </c>
    </row>
    <row r="284" spans="1:24" ht="16.5" customHeight="1">
      <c r="A284" s="186"/>
      <c r="B284" s="187" t="s">
        <v>39</v>
      </c>
      <c r="C284" s="188">
        <v>30</v>
      </c>
      <c r="D284" s="188">
        <v>32</v>
      </c>
      <c r="E284" s="188">
        <f t="shared" si="376"/>
        <v>62</v>
      </c>
      <c r="F284" s="188">
        <v>0</v>
      </c>
      <c r="G284" s="188">
        <v>0</v>
      </c>
      <c r="H284" s="188">
        <f t="shared" si="377"/>
        <v>0</v>
      </c>
      <c r="I284" s="188">
        <v>0</v>
      </c>
      <c r="J284" s="188">
        <v>0</v>
      </c>
      <c r="K284" s="188">
        <f t="shared" si="378"/>
        <v>0</v>
      </c>
      <c r="L284" s="188">
        <v>0</v>
      </c>
      <c r="M284" s="188">
        <v>0</v>
      </c>
      <c r="N284" s="188">
        <f t="shared" si="379"/>
        <v>0</v>
      </c>
      <c r="O284" s="188">
        <f t="shared" si="380"/>
        <v>30</v>
      </c>
      <c r="P284" s="188">
        <f t="shared" si="381"/>
        <v>32</v>
      </c>
      <c r="Q284" s="189">
        <f t="shared" si="382"/>
        <v>62</v>
      </c>
      <c r="R284" s="174">
        <v>2</v>
      </c>
      <c r="S284" s="189" t="str">
        <f t="shared" si="383"/>
        <v>0</v>
      </c>
      <c r="T284" s="189" t="str">
        <f t="shared" si="384"/>
        <v>0</v>
      </c>
      <c r="U284" s="189">
        <f t="shared" si="385"/>
        <v>0</v>
      </c>
      <c r="V284" s="189">
        <f t="shared" si="386"/>
        <v>30</v>
      </c>
      <c r="W284" s="189">
        <f t="shared" si="387"/>
        <v>32</v>
      </c>
      <c r="X284" s="189">
        <f t="shared" si="388"/>
        <v>62</v>
      </c>
    </row>
    <row r="285" spans="1:24" ht="16.5" customHeight="1">
      <c r="A285" s="186"/>
      <c r="B285" s="187" t="s">
        <v>35</v>
      </c>
      <c r="C285" s="188">
        <v>32</v>
      </c>
      <c r="D285" s="188">
        <v>38</v>
      </c>
      <c r="E285" s="188">
        <f t="shared" si="376"/>
        <v>70</v>
      </c>
      <c r="F285" s="188">
        <v>0</v>
      </c>
      <c r="G285" s="188">
        <v>0</v>
      </c>
      <c r="H285" s="188">
        <f t="shared" si="377"/>
        <v>0</v>
      </c>
      <c r="I285" s="188">
        <v>0</v>
      </c>
      <c r="J285" s="188">
        <v>0</v>
      </c>
      <c r="K285" s="188">
        <f t="shared" si="378"/>
        <v>0</v>
      </c>
      <c r="L285" s="188">
        <v>0</v>
      </c>
      <c r="M285" s="188">
        <v>0</v>
      </c>
      <c r="N285" s="188">
        <f t="shared" si="379"/>
        <v>0</v>
      </c>
      <c r="O285" s="188">
        <f t="shared" si="380"/>
        <v>32</v>
      </c>
      <c r="P285" s="188">
        <f t="shared" si="381"/>
        <v>38</v>
      </c>
      <c r="Q285" s="189">
        <f t="shared" si="382"/>
        <v>70</v>
      </c>
      <c r="R285" s="174">
        <v>1</v>
      </c>
      <c r="S285" s="189">
        <f t="shared" si="383"/>
        <v>32</v>
      </c>
      <c r="T285" s="189">
        <f t="shared" si="384"/>
        <v>38</v>
      </c>
      <c r="U285" s="189">
        <f t="shared" si="385"/>
        <v>70</v>
      </c>
      <c r="V285" s="189" t="str">
        <f t="shared" si="386"/>
        <v>0</v>
      </c>
      <c r="W285" s="189" t="str">
        <f t="shared" si="387"/>
        <v>0</v>
      </c>
      <c r="X285" s="189">
        <f t="shared" si="388"/>
        <v>0</v>
      </c>
    </row>
    <row r="286" spans="1:24" ht="16.5" customHeight="1">
      <c r="A286" s="175"/>
      <c r="B286" s="200" t="s">
        <v>34</v>
      </c>
      <c r="C286" s="188">
        <v>47</v>
      </c>
      <c r="D286" s="188">
        <v>38</v>
      </c>
      <c r="E286" s="188">
        <f t="shared" si="376"/>
        <v>85</v>
      </c>
      <c r="F286" s="188">
        <v>0</v>
      </c>
      <c r="G286" s="188">
        <v>0</v>
      </c>
      <c r="H286" s="188">
        <f t="shared" si="377"/>
        <v>0</v>
      </c>
      <c r="I286" s="188">
        <v>0</v>
      </c>
      <c r="J286" s="188">
        <v>0</v>
      </c>
      <c r="K286" s="188">
        <f t="shared" si="378"/>
        <v>0</v>
      </c>
      <c r="L286" s="188">
        <v>0</v>
      </c>
      <c r="M286" s="188">
        <v>0</v>
      </c>
      <c r="N286" s="188">
        <f t="shared" si="379"/>
        <v>0</v>
      </c>
      <c r="O286" s="188">
        <f t="shared" si="380"/>
        <v>47</v>
      </c>
      <c r="P286" s="188">
        <f t="shared" si="381"/>
        <v>38</v>
      </c>
      <c r="Q286" s="189">
        <f t="shared" si="382"/>
        <v>85</v>
      </c>
      <c r="R286" s="174">
        <v>1</v>
      </c>
      <c r="S286" s="189">
        <f t="shared" si="383"/>
        <v>47</v>
      </c>
      <c r="T286" s="189">
        <f t="shared" si="384"/>
        <v>38</v>
      </c>
      <c r="U286" s="189">
        <f t="shared" si="385"/>
        <v>85</v>
      </c>
      <c r="V286" s="189" t="str">
        <f t="shared" si="386"/>
        <v>0</v>
      </c>
      <c r="W286" s="189" t="str">
        <f t="shared" si="387"/>
        <v>0</v>
      </c>
      <c r="X286" s="189">
        <f t="shared" si="388"/>
        <v>0</v>
      </c>
    </row>
    <row r="287" spans="1:24" ht="16.5" customHeight="1">
      <c r="A287" s="186"/>
      <c r="B287" s="187" t="s">
        <v>45</v>
      </c>
      <c r="C287" s="188">
        <f>96-1</f>
        <v>95</v>
      </c>
      <c r="D287" s="188">
        <v>11</v>
      </c>
      <c r="E287" s="188">
        <f t="shared" si="376"/>
        <v>106</v>
      </c>
      <c r="F287" s="188">
        <v>0</v>
      </c>
      <c r="G287" s="188">
        <v>0</v>
      </c>
      <c r="H287" s="188">
        <f t="shared" si="377"/>
        <v>0</v>
      </c>
      <c r="I287" s="188">
        <v>0</v>
      </c>
      <c r="J287" s="188">
        <v>0</v>
      </c>
      <c r="K287" s="188">
        <f t="shared" si="378"/>
        <v>0</v>
      </c>
      <c r="L287" s="188">
        <v>0</v>
      </c>
      <c r="M287" s="188">
        <v>0</v>
      </c>
      <c r="N287" s="188">
        <f t="shared" si="379"/>
        <v>0</v>
      </c>
      <c r="O287" s="188">
        <f t="shared" si="380"/>
        <v>95</v>
      </c>
      <c r="P287" s="188">
        <f t="shared" si="381"/>
        <v>11</v>
      </c>
      <c r="Q287" s="189">
        <f t="shared" si="382"/>
        <v>106</v>
      </c>
      <c r="R287" s="174">
        <v>1</v>
      </c>
      <c r="S287" s="189">
        <f t="shared" si="383"/>
        <v>95</v>
      </c>
      <c r="T287" s="189">
        <f t="shared" si="384"/>
        <v>11</v>
      </c>
      <c r="U287" s="189">
        <f t="shared" si="385"/>
        <v>106</v>
      </c>
      <c r="V287" s="189" t="str">
        <f t="shared" si="386"/>
        <v>0</v>
      </c>
      <c r="W287" s="189" t="str">
        <f t="shared" si="387"/>
        <v>0</v>
      </c>
      <c r="X287" s="189">
        <f t="shared" si="388"/>
        <v>0</v>
      </c>
    </row>
    <row r="288" spans="1:24" ht="16.5" customHeight="1">
      <c r="A288" s="181"/>
      <c r="B288" s="202" t="s">
        <v>37</v>
      </c>
      <c r="C288" s="188">
        <v>44</v>
      </c>
      <c r="D288" s="188">
        <v>14</v>
      </c>
      <c r="E288" s="188">
        <f t="shared" si="376"/>
        <v>58</v>
      </c>
      <c r="F288" s="188">
        <v>0</v>
      </c>
      <c r="G288" s="188">
        <v>0</v>
      </c>
      <c r="H288" s="188">
        <f t="shared" si="377"/>
        <v>0</v>
      </c>
      <c r="I288" s="188">
        <v>0</v>
      </c>
      <c r="J288" s="188">
        <v>0</v>
      </c>
      <c r="K288" s="188">
        <f t="shared" si="378"/>
        <v>0</v>
      </c>
      <c r="L288" s="188">
        <v>0</v>
      </c>
      <c r="M288" s="188">
        <v>0</v>
      </c>
      <c r="N288" s="188">
        <f t="shared" si="379"/>
        <v>0</v>
      </c>
      <c r="O288" s="188">
        <f t="shared" si="380"/>
        <v>44</v>
      </c>
      <c r="P288" s="188">
        <f t="shared" si="381"/>
        <v>14</v>
      </c>
      <c r="Q288" s="189">
        <f t="shared" si="382"/>
        <v>58</v>
      </c>
      <c r="R288" s="174">
        <v>1</v>
      </c>
      <c r="S288" s="189">
        <f t="shared" si="383"/>
        <v>44</v>
      </c>
      <c r="T288" s="189">
        <f t="shared" si="384"/>
        <v>14</v>
      </c>
      <c r="U288" s="189">
        <f t="shared" si="385"/>
        <v>58</v>
      </c>
      <c r="V288" s="189" t="str">
        <f t="shared" si="386"/>
        <v>0</v>
      </c>
      <c r="W288" s="189" t="str">
        <f t="shared" si="387"/>
        <v>0</v>
      </c>
      <c r="X288" s="189">
        <f t="shared" si="388"/>
        <v>0</v>
      </c>
    </row>
    <row r="289" spans="1:24" ht="16.5" customHeight="1">
      <c r="A289" s="186"/>
      <c r="B289" s="187" t="s">
        <v>38</v>
      </c>
      <c r="C289" s="188">
        <v>34</v>
      </c>
      <c r="D289" s="188">
        <v>33</v>
      </c>
      <c r="E289" s="188">
        <f t="shared" si="376"/>
        <v>67</v>
      </c>
      <c r="F289" s="188">
        <v>0</v>
      </c>
      <c r="G289" s="188">
        <v>0</v>
      </c>
      <c r="H289" s="188">
        <f t="shared" si="377"/>
        <v>0</v>
      </c>
      <c r="I289" s="188">
        <v>0</v>
      </c>
      <c r="J289" s="188">
        <v>0</v>
      </c>
      <c r="K289" s="188">
        <f t="shared" si="378"/>
        <v>0</v>
      </c>
      <c r="L289" s="188">
        <v>0</v>
      </c>
      <c r="M289" s="188">
        <v>0</v>
      </c>
      <c r="N289" s="188">
        <f t="shared" si="379"/>
        <v>0</v>
      </c>
      <c r="O289" s="188">
        <f t="shared" si="380"/>
        <v>34</v>
      </c>
      <c r="P289" s="188">
        <f t="shared" si="381"/>
        <v>33</v>
      </c>
      <c r="Q289" s="189">
        <f t="shared" si="382"/>
        <v>67</v>
      </c>
      <c r="R289" s="174">
        <v>1</v>
      </c>
      <c r="S289" s="189">
        <f t="shared" si="383"/>
        <v>34</v>
      </c>
      <c r="T289" s="189">
        <f t="shared" si="384"/>
        <v>33</v>
      </c>
      <c r="U289" s="189">
        <f t="shared" si="385"/>
        <v>67</v>
      </c>
      <c r="V289" s="189" t="str">
        <f t="shared" si="386"/>
        <v>0</v>
      </c>
      <c r="W289" s="189" t="str">
        <f t="shared" si="387"/>
        <v>0</v>
      </c>
      <c r="X289" s="189">
        <f t="shared" si="388"/>
        <v>0</v>
      </c>
    </row>
    <row r="290" spans="1:24" ht="16.5" customHeight="1">
      <c r="A290" s="186"/>
      <c r="B290" s="187" t="s">
        <v>36</v>
      </c>
      <c r="C290" s="188">
        <f>34-1</f>
        <v>33</v>
      </c>
      <c r="D290" s="188">
        <v>33</v>
      </c>
      <c r="E290" s="188">
        <f t="shared" si="376"/>
        <v>66</v>
      </c>
      <c r="F290" s="188">
        <v>0</v>
      </c>
      <c r="G290" s="188">
        <v>0</v>
      </c>
      <c r="H290" s="188">
        <f t="shared" si="377"/>
        <v>0</v>
      </c>
      <c r="I290" s="188">
        <v>0</v>
      </c>
      <c r="J290" s="188">
        <v>0</v>
      </c>
      <c r="K290" s="188">
        <f t="shared" si="378"/>
        <v>0</v>
      </c>
      <c r="L290" s="188">
        <v>0</v>
      </c>
      <c r="M290" s="188">
        <v>0</v>
      </c>
      <c r="N290" s="188">
        <f t="shared" si="379"/>
        <v>0</v>
      </c>
      <c r="O290" s="188">
        <f t="shared" si="380"/>
        <v>33</v>
      </c>
      <c r="P290" s="188">
        <f t="shared" si="381"/>
        <v>33</v>
      </c>
      <c r="Q290" s="189">
        <f t="shared" si="382"/>
        <v>66</v>
      </c>
      <c r="R290" s="174">
        <v>1</v>
      </c>
      <c r="S290" s="189">
        <f t="shared" si="383"/>
        <v>33</v>
      </c>
      <c r="T290" s="189">
        <f t="shared" si="384"/>
        <v>33</v>
      </c>
      <c r="U290" s="189">
        <f t="shared" si="385"/>
        <v>66</v>
      </c>
      <c r="V290" s="189" t="str">
        <f t="shared" si="386"/>
        <v>0</v>
      </c>
      <c r="W290" s="189" t="str">
        <f t="shared" si="387"/>
        <v>0</v>
      </c>
      <c r="X290" s="189">
        <f t="shared" si="388"/>
        <v>0</v>
      </c>
    </row>
    <row r="291" spans="1:24" ht="16.5" customHeight="1">
      <c r="A291" s="186"/>
      <c r="B291" s="187" t="s">
        <v>42</v>
      </c>
      <c r="C291" s="188">
        <f>36-1</f>
        <v>35</v>
      </c>
      <c r="D291" s="188">
        <v>26</v>
      </c>
      <c r="E291" s="188">
        <f t="shared" si="376"/>
        <v>61</v>
      </c>
      <c r="F291" s="188">
        <v>0</v>
      </c>
      <c r="G291" s="188">
        <v>0</v>
      </c>
      <c r="H291" s="188">
        <f t="shared" si="377"/>
        <v>0</v>
      </c>
      <c r="I291" s="188">
        <v>0</v>
      </c>
      <c r="J291" s="188">
        <v>0</v>
      </c>
      <c r="K291" s="188">
        <f t="shared" si="378"/>
        <v>0</v>
      </c>
      <c r="L291" s="188">
        <v>0</v>
      </c>
      <c r="M291" s="188">
        <v>0</v>
      </c>
      <c r="N291" s="188">
        <f t="shared" si="379"/>
        <v>0</v>
      </c>
      <c r="O291" s="188">
        <f t="shared" si="380"/>
        <v>35</v>
      </c>
      <c r="P291" s="188">
        <f t="shared" si="381"/>
        <v>26</v>
      </c>
      <c r="Q291" s="189">
        <f t="shared" si="382"/>
        <v>61</v>
      </c>
      <c r="R291" s="174">
        <v>2</v>
      </c>
      <c r="S291" s="189" t="str">
        <f t="shared" si="383"/>
        <v>0</v>
      </c>
      <c r="T291" s="189" t="str">
        <f t="shared" si="384"/>
        <v>0</v>
      </c>
      <c r="U291" s="189">
        <f t="shared" si="385"/>
        <v>0</v>
      </c>
      <c r="V291" s="189">
        <f t="shared" si="386"/>
        <v>35</v>
      </c>
      <c r="W291" s="189">
        <f t="shared" si="387"/>
        <v>26</v>
      </c>
      <c r="X291" s="189">
        <f t="shared" si="388"/>
        <v>61</v>
      </c>
    </row>
    <row r="292" spans="1:24" ht="16.5" customHeight="1">
      <c r="A292" s="186"/>
      <c r="B292" s="187" t="s">
        <v>43</v>
      </c>
      <c r="C292" s="188">
        <v>29</v>
      </c>
      <c r="D292" s="188">
        <v>85</v>
      </c>
      <c r="E292" s="188">
        <f t="shared" si="376"/>
        <v>114</v>
      </c>
      <c r="F292" s="188">
        <v>0</v>
      </c>
      <c r="G292" s="188">
        <v>0</v>
      </c>
      <c r="H292" s="188">
        <f t="shared" si="377"/>
        <v>0</v>
      </c>
      <c r="I292" s="188">
        <v>0</v>
      </c>
      <c r="J292" s="188">
        <v>0</v>
      </c>
      <c r="K292" s="188">
        <f t="shared" si="378"/>
        <v>0</v>
      </c>
      <c r="L292" s="188">
        <v>0</v>
      </c>
      <c r="M292" s="188">
        <v>0</v>
      </c>
      <c r="N292" s="188">
        <f t="shared" si="379"/>
        <v>0</v>
      </c>
      <c r="O292" s="188">
        <f t="shared" si="380"/>
        <v>29</v>
      </c>
      <c r="P292" s="188">
        <f t="shared" si="381"/>
        <v>85</v>
      </c>
      <c r="Q292" s="189">
        <f t="shared" si="382"/>
        <v>114</v>
      </c>
      <c r="R292" s="174">
        <v>2</v>
      </c>
      <c r="S292" s="189" t="str">
        <f t="shared" si="383"/>
        <v>0</v>
      </c>
      <c r="T292" s="189" t="str">
        <f t="shared" si="384"/>
        <v>0</v>
      </c>
      <c r="U292" s="189">
        <f t="shared" si="385"/>
        <v>0</v>
      </c>
      <c r="V292" s="189">
        <f t="shared" si="386"/>
        <v>29</v>
      </c>
      <c r="W292" s="189">
        <f t="shared" si="387"/>
        <v>85</v>
      </c>
      <c r="X292" s="189">
        <f t="shared" si="388"/>
        <v>114</v>
      </c>
    </row>
    <row r="293" spans="1:24" ht="16.5" customHeight="1">
      <c r="A293" s="186"/>
      <c r="B293" s="187" t="s">
        <v>41</v>
      </c>
      <c r="C293" s="188">
        <v>43</v>
      </c>
      <c r="D293" s="188">
        <v>62</v>
      </c>
      <c r="E293" s="188">
        <f t="shared" si="376"/>
        <v>105</v>
      </c>
      <c r="F293" s="188">
        <v>0</v>
      </c>
      <c r="G293" s="188">
        <v>0</v>
      </c>
      <c r="H293" s="188">
        <f t="shared" si="377"/>
        <v>0</v>
      </c>
      <c r="I293" s="188">
        <v>0</v>
      </c>
      <c r="J293" s="188">
        <v>0</v>
      </c>
      <c r="K293" s="188">
        <f t="shared" si="378"/>
        <v>0</v>
      </c>
      <c r="L293" s="188">
        <v>0</v>
      </c>
      <c r="M293" s="188">
        <v>0</v>
      </c>
      <c r="N293" s="188">
        <f t="shared" si="379"/>
        <v>0</v>
      </c>
      <c r="O293" s="188">
        <f t="shared" si="380"/>
        <v>43</v>
      </c>
      <c r="P293" s="188">
        <f t="shared" si="381"/>
        <v>62</v>
      </c>
      <c r="Q293" s="189">
        <f t="shared" si="382"/>
        <v>105</v>
      </c>
      <c r="R293" s="174">
        <v>2</v>
      </c>
      <c r="S293" s="189" t="str">
        <f t="shared" si="383"/>
        <v>0</v>
      </c>
      <c r="T293" s="189" t="str">
        <f t="shared" si="384"/>
        <v>0</v>
      </c>
      <c r="U293" s="189">
        <f t="shared" si="385"/>
        <v>0</v>
      </c>
      <c r="V293" s="189">
        <f t="shared" si="386"/>
        <v>43</v>
      </c>
      <c r="W293" s="189">
        <f t="shared" si="387"/>
        <v>62</v>
      </c>
      <c r="X293" s="189">
        <f t="shared" si="388"/>
        <v>105</v>
      </c>
    </row>
    <row r="294" spans="1:24" ht="16.5" customHeight="1">
      <c r="A294" s="186"/>
      <c r="B294" s="187" t="s">
        <v>40</v>
      </c>
      <c r="C294" s="188">
        <v>39</v>
      </c>
      <c r="D294" s="188">
        <v>75</v>
      </c>
      <c r="E294" s="188">
        <f t="shared" si="376"/>
        <v>114</v>
      </c>
      <c r="F294" s="188">
        <v>0</v>
      </c>
      <c r="G294" s="188">
        <v>0</v>
      </c>
      <c r="H294" s="188">
        <f t="shared" si="377"/>
        <v>0</v>
      </c>
      <c r="I294" s="188">
        <v>0</v>
      </c>
      <c r="J294" s="188">
        <v>0</v>
      </c>
      <c r="K294" s="188">
        <f t="shared" si="378"/>
        <v>0</v>
      </c>
      <c r="L294" s="188">
        <v>0</v>
      </c>
      <c r="M294" s="188">
        <v>0</v>
      </c>
      <c r="N294" s="188">
        <f t="shared" si="379"/>
        <v>0</v>
      </c>
      <c r="O294" s="188">
        <f t="shared" si="380"/>
        <v>39</v>
      </c>
      <c r="P294" s="188">
        <f t="shared" si="381"/>
        <v>75</v>
      </c>
      <c r="Q294" s="189">
        <f t="shared" si="382"/>
        <v>114</v>
      </c>
      <c r="R294" s="174">
        <v>2</v>
      </c>
      <c r="S294" s="189" t="str">
        <f t="shared" si="383"/>
        <v>0</v>
      </c>
      <c r="T294" s="189" t="str">
        <f t="shared" si="384"/>
        <v>0</v>
      </c>
      <c r="U294" s="189">
        <f t="shared" si="385"/>
        <v>0</v>
      </c>
      <c r="V294" s="189">
        <f t="shared" si="386"/>
        <v>39</v>
      </c>
      <c r="W294" s="189">
        <f t="shared" si="387"/>
        <v>75</v>
      </c>
      <c r="X294" s="189">
        <f t="shared" si="388"/>
        <v>114</v>
      </c>
    </row>
    <row r="295" spans="1:24" s="194" customFormat="1" ht="16.5" customHeight="1">
      <c r="A295" s="190"/>
      <c r="B295" s="191" t="s">
        <v>87</v>
      </c>
      <c r="C295" s="192">
        <f t="shared" ref="C295:X295" si="389">SUM(C283:C294)</f>
        <v>495</v>
      </c>
      <c r="D295" s="192">
        <f t="shared" si="389"/>
        <v>504</v>
      </c>
      <c r="E295" s="192">
        <f t="shared" si="389"/>
        <v>999</v>
      </c>
      <c r="F295" s="204">
        <f t="shared" si="389"/>
        <v>0</v>
      </c>
      <c r="G295" s="204">
        <f t="shared" si="389"/>
        <v>0</v>
      </c>
      <c r="H295" s="192">
        <f t="shared" si="389"/>
        <v>0</v>
      </c>
      <c r="I295" s="204">
        <f t="shared" si="389"/>
        <v>0</v>
      </c>
      <c r="J295" s="204">
        <f t="shared" si="389"/>
        <v>0</v>
      </c>
      <c r="K295" s="192">
        <f t="shared" si="389"/>
        <v>0</v>
      </c>
      <c r="L295" s="204">
        <f t="shared" si="389"/>
        <v>0</v>
      </c>
      <c r="M295" s="204">
        <f t="shared" si="389"/>
        <v>0</v>
      </c>
      <c r="N295" s="192">
        <f t="shared" si="389"/>
        <v>0</v>
      </c>
      <c r="O295" s="192">
        <f t="shared" si="389"/>
        <v>495</v>
      </c>
      <c r="P295" s="192">
        <f t="shared" si="389"/>
        <v>504</v>
      </c>
      <c r="Q295" s="173">
        <f t="shared" si="389"/>
        <v>999</v>
      </c>
      <c r="R295" s="178">
        <f t="shared" si="389"/>
        <v>18</v>
      </c>
      <c r="S295" s="173">
        <f t="shared" si="389"/>
        <v>285</v>
      </c>
      <c r="T295" s="173">
        <f t="shared" si="389"/>
        <v>167</v>
      </c>
      <c r="U295" s="173">
        <f t="shared" si="389"/>
        <v>452</v>
      </c>
      <c r="V295" s="173">
        <f t="shared" si="389"/>
        <v>210</v>
      </c>
      <c r="W295" s="173">
        <f t="shared" si="389"/>
        <v>337</v>
      </c>
      <c r="X295" s="173">
        <f t="shared" si="389"/>
        <v>547</v>
      </c>
    </row>
    <row r="296" spans="1:24" ht="16.5" customHeight="1">
      <c r="A296" s="186"/>
      <c r="B296" s="197" t="s">
        <v>90</v>
      </c>
      <c r="C296" s="177"/>
      <c r="D296" s="177"/>
      <c r="E296" s="177"/>
      <c r="F296" s="198"/>
      <c r="G296" s="198"/>
      <c r="H296" s="177"/>
      <c r="I296" s="198"/>
      <c r="J296" s="198"/>
      <c r="K296" s="177"/>
      <c r="L296" s="198"/>
      <c r="M296" s="198"/>
      <c r="N296" s="177"/>
      <c r="O296" s="177"/>
      <c r="P296" s="177"/>
      <c r="Q296" s="195"/>
      <c r="R296" s="199"/>
      <c r="S296" s="195"/>
      <c r="T296" s="195"/>
      <c r="U296" s="195"/>
      <c r="V296" s="195"/>
      <c r="W296" s="195"/>
      <c r="X296" s="196"/>
    </row>
    <row r="297" spans="1:24" ht="16.5" customHeight="1">
      <c r="A297" s="186"/>
      <c r="B297" s="187" t="s">
        <v>216</v>
      </c>
      <c r="C297" s="188">
        <v>2</v>
      </c>
      <c r="D297" s="188">
        <v>5</v>
      </c>
      <c r="E297" s="188">
        <f t="shared" ref="E297:E305" si="390">C297+D297</f>
        <v>7</v>
      </c>
      <c r="F297" s="188">
        <v>0</v>
      </c>
      <c r="G297" s="188">
        <v>0</v>
      </c>
      <c r="H297" s="188">
        <f t="shared" ref="H297:H305" si="391">F297+G297</f>
        <v>0</v>
      </c>
      <c r="I297" s="188">
        <v>0</v>
      </c>
      <c r="J297" s="188">
        <v>0</v>
      </c>
      <c r="K297" s="188">
        <f t="shared" ref="K297:K305" si="392">I297+J297</f>
        <v>0</v>
      </c>
      <c r="L297" s="188">
        <v>0</v>
      </c>
      <c r="M297" s="188">
        <v>0</v>
      </c>
      <c r="N297" s="188">
        <f t="shared" ref="N297:N305" si="393">L297+M297</f>
        <v>0</v>
      </c>
      <c r="O297" s="188">
        <f t="shared" ref="O297:O305" si="394">C297+F297+I297+L297</f>
        <v>2</v>
      </c>
      <c r="P297" s="188">
        <f t="shared" ref="P297:P305" si="395">D297+G297+J297+M297</f>
        <v>5</v>
      </c>
      <c r="Q297" s="189">
        <f t="shared" ref="Q297:Q305" si="396">O297+P297</f>
        <v>7</v>
      </c>
      <c r="R297" s="174">
        <v>1</v>
      </c>
      <c r="S297" s="189">
        <f t="shared" ref="S297:S305" si="397">IF(R297=1,O297,"0")</f>
        <v>2</v>
      </c>
      <c r="T297" s="189">
        <f t="shared" ref="T297:T305" si="398">IF(R297=1,P297,"0")</f>
        <v>5</v>
      </c>
      <c r="U297" s="189">
        <f t="shared" ref="U297:U305" si="399">S297+T297</f>
        <v>7</v>
      </c>
      <c r="V297" s="189" t="str">
        <f t="shared" ref="V297:V305" si="400">IF(R297=2,O297,"0")</f>
        <v>0</v>
      </c>
      <c r="W297" s="189" t="str">
        <f t="shared" ref="W297:W305" si="401">IF(R297=2,P297,"0")</f>
        <v>0</v>
      </c>
      <c r="X297" s="189">
        <f t="shared" ref="X297:X305" si="402">V297+W297</f>
        <v>0</v>
      </c>
    </row>
    <row r="298" spans="1:24" ht="16.5" customHeight="1">
      <c r="A298" s="186"/>
      <c r="B298" s="187" t="s">
        <v>217</v>
      </c>
      <c r="C298" s="188">
        <v>1</v>
      </c>
      <c r="D298" s="188">
        <v>0</v>
      </c>
      <c r="E298" s="188">
        <f t="shared" si="390"/>
        <v>1</v>
      </c>
      <c r="F298" s="188">
        <v>0</v>
      </c>
      <c r="G298" s="188">
        <v>0</v>
      </c>
      <c r="H298" s="188">
        <f t="shared" si="391"/>
        <v>0</v>
      </c>
      <c r="I298" s="188">
        <v>0</v>
      </c>
      <c r="J298" s="188">
        <v>0</v>
      </c>
      <c r="K298" s="188">
        <f t="shared" si="392"/>
        <v>0</v>
      </c>
      <c r="L298" s="188">
        <v>0</v>
      </c>
      <c r="M298" s="188">
        <v>0</v>
      </c>
      <c r="N298" s="188">
        <f t="shared" si="393"/>
        <v>0</v>
      </c>
      <c r="O298" s="188">
        <f t="shared" si="394"/>
        <v>1</v>
      </c>
      <c r="P298" s="188">
        <f t="shared" si="395"/>
        <v>0</v>
      </c>
      <c r="Q298" s="189">
        <f t="shared" si="396"/>
        <v>1</v>
      </c>
      <c r="R298" s="174">
        <v>1</v>
      </c>
      <c r="S298" s="189">
        <f t="shared" si="397"/>
        <v>1</v>
      </c>
      <c r="T298" s="189">
        <f t="shared" si="398"/>
        <v>0</v>
      </c>
      <c r="U298" s="189">
        <f t="shared" si="399"/>
        <v>1</v>
      </c>
      <c r="V298" s="189" t="str">
        <f t="shared" si="400"/>
        <v>0</v>
      </c>
      <c r="W298" s="189" t="str">
        <f t="shared" si="401"/>
        <v>0</v>
      </c>
      <c r="X298" s="189">
        <f t="shared" si="402"/>
        <v>0</v>
      </c>
    </row>
    <row r="299" spans="1:24" ht="16.5" customHeight="1">
      <c r="A299" s="186"/>
      <c r="B299" s="187" t="s">
        <v>153</v>
      </c>
      <c r="C299" s="188">
        <v>15</v>
      </c>
      <c r="D299" s="188">
        <v>11</v>
      </c>
      <c r="E299" s="188">
        <f t="shared" si="390"/>
        <v>26</v>
      </c>
      <c r="F299" s="188">
        <v>0</v>
      </c>
      <c r="G299" s="188">
        <v>0</v>
      </c>
      <c r="H299" s="188">
        <f t="shared" si="391"/>
        <v>0</v>
      </c>
      <c r="I299" s="188">
        <v>0</v>
      </c>
      <c r="J299" s="188">
        <v>0</v>
      </c>
      <c r="K299" s="188">
        <f t="shared" si="392"/>
        <v>0</v>
      </c>
      <c r="L299" s="188">
        <v>0</v>
      </c>
      <c r="M299" s="188">
        <v>0</v>
      </c>
      <c r="N299" s="188">
        <f t="shared" si="393"/>
        <v>0</v>
      </c>
      <c r="O299" s="188">
        <f t="shared" si="394"/>
        <v>15</v>
      </c>
      <c r="P299" s="188">
        <f t="shared" si="395"/>
        <v>11</v>
      </c>
      <c r="Q299" s="189">
        <f t="shared" si="396"/>
        <v>26</v>
      </c>
      <c r="R299" s="174">
        <v>1</v>
      </c>
      <c r="S299" s="189">
        <f t="shared" si="397"/>
        <v>15</v>
      </c>
      <c r="T299" s="189">
        <f t="shared" si="398"/>
        <v>11</v>
      </c>
      <c r="U299" s="189">
        <f t="shared" si="399"/>
        <v>26</v>
      </c>
      <c r="V299" s="189" t="str">
        <f t="shared" si="400"/>
        <v>0</v>
      </c>
      <c r="W299" s="189" t="str">
        <f t="shared" si="401"/>
        <v>0</v>
      </c>
      <c r="X299" s="189">
        <f t="shared" si="402"/>
        <v>0</v>
      </c>
    </row>
    <row r="300" spans="1:24" ht="16.5" customHeight="1">
      <c r="A300" s="186"/>
      <c r="B300" s="187" t="s">
        <v>154</v>
      </c>
      <c r="C300" s="188">
        <v>32</v>
      </c>
      <c r="D300" s="188">
        <v>13</v>
      </c>
      <c r="E300" s="188">
        <f t="shared" si="390"/>
        <v>45</v>
      </c>
      <c r="F300" s="188">
        <v>0</v>
      </c>
      <c r="G300" s="188">
        <v>0</v>
      </c>
      <c r="H300" s="188">
        <f t="shared" si="391"/>
        <v>0</v>
      </c>
      <c r="I300" s="188">
        <v>0</v>
      </c>
      <c r="J300" s="188">
        <v>0</v>
      </c>
      <c r="K300" s="188">
        <f t="shared" si="392"/>
        <v>0</v>
      </c>
      <c r="L300" s="188">
        <v>0</v>
      </c>
      <c r="M300" s="188">
        <v>0</v>
      </c>
      <c r="N300" s="188">
        <f t="shared" si="393"/>
        <v>0</v>
      </c>
      <c r="O300" s="188">
        <f t="shared" si="394"/>
        <v>32</v>
      </c>
      <c r="P300" s="188">
        <f t="shared" si="395"/>
        <v>13</v>
      </c>
      <c r="Q300" s="189">
        <f t="shared" si="396"/>
        <v>45</v>
      </c>
      <c r="R300" s="174">
        <v>1</v>
      </c>
      <c r="S300" s="189">
        <f t="shared" si="397"/>
        <v>32</v>
      </c>
      <c r="T300" s="189">
        <f t="shared" si="398"/>
        <v>13</v>
      </c>
      <c r="U300" s="189">
        <f t="shared" si="399"/>
        <v>45</v>
      </c>
      <c r="V300" s="189" t="str">
        <f t="shared" si="400"/>
        <v>0</v>
      </c>
      <c r="W300" s="189" t="str">
        <f t="shared" si="401"/>
        <v>0</v>
      </c>
      <c r="X300" s="189">
        <f t="shared" si="402"/>
        <v>0</v>
      </c>
    </row>
    <row r="301" spans="1:24" ht="16.5" customHeight="1">
      <c r="A301" s="186"/>
      <c r="B301" s="187" t="s">
        <v>218</v>
      </c>
      <c r="C301" s="188">
        <v>20</v>
      </c>
      <c r="D301" s="188">
        <v>34</v>
      </c>
      <c r="E301" s="188">
        <f t="shared" si="390"/>
        <v>54</v>
      </c>
      <c r="F301" s="188">
        <v>0</v>
      </c>
      <c r="G301" s="188">
        <v>0</v>
      </c>
      <c r="H301" s="188">
        <f t="shared" si="391"/>
        <v>0</v>
      </c>
      <c r="I301" s="188">
        <v>0</v>
      </c>
      <c r="J301" s="188">
        <v>0</v>
      </c>
      <c r="K301" s="188">
        <f t="shared" si="392"/>
        <v>0</v>
      </c>
      <c r="L301" s="188">
        <v>0</v>
      </c>
      <c r="M301" s="188">
        <v>0</v>
      </c>
      <c r="N301" s="188">
        <f t="shared" si="393"/>
        <v>0</v>
      </c>
      <c r="O301" s="188">
        <f t="shared" si="394"/>
        <v>20</v>
      </c>
      <c r="P301" s="188">
        <f t="shared" si="395"/>
        <v>34</v>
      </c>
      <c r="Q301" s="189">
        <f t="shared" si="396"/>
        <v>54</v>
      </c>
      <c r="R301" s="174">
        <v>1</v>
      </c>
      <c r="S301" s="189">
        <f t="shared" si="397"/>
        <v>20</v>
      </c>
      <c r="T301" s="189">
        <f t="shared" si="398"/>
        <v>34</v>
      </c>
      <c r="U301" s="189">
        <f t="shared" si="399"/>
        <v>54</v>
      </c>
      <c r="V301" s="189" t="str">
        <f t="shared" si="400"/>
        <v>0</v>
      </c>
      <c r="W301" s="189" t="str">
        <f t="shared" si="401"/>
        <v>0</v>
      </c>
      <c r="X301" s="189">
        <f t="shared" si="402"/>
        <v>0</v>
      </c>
    </row>
    <row r="302" spans="1:24" ht="16.5" customHeight="1">
      <c r="A302" s="186"/>
      <c r="B302" s="187" t="s">
        <v>219</v>
      </c>
      <c r="C302" s="188">
        <v>50</v>
      </c>
      <c r="D302" s="188">
        <v>13</v>
      </c>
      <c r="E302" s="188">
        <f t="shared" si="390"/>
        <v>63</v>
      </c>
      <c r="F302" s="188">
        <v>0</v>
      </c>
      <c r="G302" s="188">
        <v>0</v>
      </c>
      <c r="H302" s="188">
        <f t="shared" si="391"/>
        <v>0</v>
      </c>
      <c r="I302" s="188">
        <v>0</v>
      </c>
      <c r="J302" s="188">
        <v>0</v>
      </c>
      <c r="K302" s="188">
        <f t="shared" si="392"/>
        <v>0</v>
      </c>
      <c r="L302" s="188">
        <v>0</v>
      </c>
      <c r="M302" s="188">
        <v>0</v>
      </c>
      <c r="N302" s="188">
        <f t="shared" si="393"/>
        <v>0</v>
      </c>
      <c r="O302" s="188">
        <f t="shared" si="394"/>
        <v>50</v>
      </c>
      <c r="P302" s="188">
        <f t="shared" si="395"/>
        <v>13</v>
      </c>
      <c r="Q302" s="189">
        <f t="shared" si="396"/>
        <v>63</v>
      </c>
      <c r="R302" s="174">
        <v>1</v>
      </c>
      <c r="S302" s="189">
        <f t="shared" si="397"/>
        <v>50</v>
      </c>
      <c r="T302" s="189">
        <f t="shared" si="398"/>
        <v>13</v>
      </c>
      <c r="U302" s="189">
        <f t="shared" si="399"/>
        <v>63</v>
      </c>
      <c r="V302" s="189" t="str">
        <f t="shared" si="400"/>
        <v>0</v>
      </c>
      <c r="W302" s="189" t="str">
        <f t="shared" si="401"/>
        <v>0</v>
      </c>
      <c r="X302" s="189">
        <f t="shared" si="402"/>
        <v>0</v>
      </c>
    </row>
    <row r="303" spans="1:24" ht="16.5" customHeight="1">
      <c r="A303" s="186"/>
      <c r="B303" s="187" t="s">
        <v>220</v>
      </c>
      <c r="C303" s="188">
        <v>54</v>
      </c>
      <c r="D303" s="188">
        <v>240</v>
      </c>
      <c r="E303" s="188">
        <f t="shared" si="390"/>
        <v>294</v>
      </c>
      <c r="F303" s="188">
        <v>0</v>
      </c>
      <c r="G303" s="188">
        <v>0</v>
      </c>
      <c r="H303" s="188">
        <f t="shared" si="391"/>
        <v>0</v>
      </c>
      <c r="I303" s="188">
        <v>0</v>
      </c>
      <c r="J303" s="188">
        <v>0</v>
      </c>
      <c r="K303" s="188">
        <f t="shared" si="392"/>
        <v>0</v>
      </c>
      <c r="L303" s="188">
        <v>0</v>
      </c>
      <c r="M303" s="188">
        <v>0</v>
      </c>
      <c r="N303" s="188">
        <f t="shared" si="393"/>
        <v>0</v>
      </c>
      <c r="O303" s="188">
        <f t="shared" si="394"/>
        <v>54</v>
      </c>
      <c r="P303" s="188">
        <f t="shared" si="395"/>
        <v>240</v>
      </c>
      <c r="Q303" s="189">
        <f t="shared" si="396"/>
        <v>294</v>
      </c>
      <c r="R303" s="174">
        <v>1</v>
      </c>
      <c r="S303" s="189">
        <f t="shared" si="397"/>
        <v>54</v>
      </c>
      <c r="T303" s="189">
        <f t="shared" si="398"/>
        <v>240</v>
      </c>
      <c r="U303" s="189">
        <f t="shared" si="399"/>
        <v>294</v>
      </c>
      <c r="V303" s="189" t="str">
        <f t="shared" si="400"/>
        <v>0</v>
      </c>
      <c r="W303" s="189" t="str">
        <f t="shared" si="401"/>
        <v>0</v>
      </c>
      <c r="X303" s="189">
        <f t="shared" si="402"/>
        <v>0</v>
      </c>
    </row>
    <row r="304" spans="1:24" ht="16.5" customHeight="1">
      <c r="A304" s="186"/>
      <c r="B304" s="187" t="s">
        <v>222</v>
      </c>
      <c r="C304" s="188">
        <v>21</v>
      </c>
      <c r="D304" s="188">
        <v>50</v>
      </c>
      <c r="E304" s="188">
        <f t="shared" si="390"/>
        <v>71</v>
      </c>
      <c r="F304" s="188">
        <v>0</v>
      </c>
      <c r="G304" s="188">
        <v>0</v>
      </c>
      <c r="H304" s="188">
        <f t="shared" si="391"/>
        <v>0</v>
      </c>
      <c r="I304" s="188">
        <v>0</v>
      </c>
      <c r="J304" s="188">
        <v>0</v>
      </c>
      <c r="K304" s="188">
        <f t="shared" si="392"/>
        <v>0</v>
      </c>
      <c r="L304" s="188">
        <v>0</v>
      </c>
      <c r="M304" s="188">
        <v>0</v>
      </c>
      <c r="N304" s="188">
        <f t="shared" si="393"/>
        <v>0</v>
      </c>
      <c r="O304" s="188">
        <f t="shared" si="394"/>
        <v>21</v>
      </c>
      <c r="P304" s="188">
        <f t="shared" si="395"/>
        <v>50</v>
      </c>
      <c r="Q304" s="189">
        <f t="shared" si="396"/>
        <v>71</v>
      </c>
      <c r="R304" s="174">
        <v>1</v>
      </c>
      <c r="S304" s="189">
        <f t="shared" si="397"/>
        <v>21</v>
      </c>
      <c r="T304" s="189">
        <f t="shared" si="398"/>
        <v>50</v>
      </c>
      <c r="U304" s="189">
        <f t="shared" si="399"/>
        <v>71</v>
      </c>
      <c r="V304" s="189" t="str">
        <f t="shared" si="400"/>
        <v>0</v>
      </c>
      <c r="W304" s="189" t="str">
        <f t="shared" si="401"/>
        <v>0</v>
      </c>
      <c r="X304" s="189">
        <f t="shared" si="402"/>
        <v>0</v>
      </c>
    </row>
    <row r="305" spans="1:24" ht="16.5" customHeight="1">
      <c r="A305" s="186"/>
      <c r="B305" s="187" t="s">
        <v>221</v>
      </c>
      <c r="C305" s="188">
        <v>4</v>
      </c>
      <c r="D305" s="188">
        <v>10</v>
      </c>
      <c r="E305" s="188">
        <f t="shared" si="390"/>
        <v>14</v>
      </c>
      <c r="F305" s="188">
        <v>0</v>
      </c>
      <c r="G305" s="188">
        <v>0</v>
      </c>
      <c r="H305" s="188">
        <f t="shared" si="391"/>
        <v>0</v>
      </c>
      <c r="I305" s="188">
        <v>0</v>
      </c>
      <c r="J305" s="188">
        <v>0</v>
      </c>
      <c r="K305" s="188">
        <f t="shared" si="392"/>
        <v>0</v>
      </c>
      <c r="L305" s="188">
        <v>0</v>
      </c>
      <c r="M305" s="188">
        <v>0</v>
      </c>
      <c r="N305" s="188">
        <f t="shared" si="393"/>
        <v>0</v>
      </c>
      <c r="O305" s="188">
        <f t="shared" si="394"/>
        <v>4</v>
      </c>
      <c r="P305" s="188">
        <f t="shared" si="395"/>
        <v>10</v>
      </c>
      <c r="Q305" s="189">
        <f t="shared" si="396"/>
        <v>14</v>
      </c>
      <c r="R305" s="174">
        <v>1</v>
      </c>
      <c r="S305" s="189">
        <f t="shared" si="397"/>
        <v>4</v>
      </c>
      <c r="T305" s="189">
        <f t="shared" si="398"/>
        <v>10</v>
      </c>
      <c r="U305" s="189">
        <f t="shared" si="399"/>
        <v>14</v>
      </c>
      <c r="V305" s="189" t="str">
        <f t="shared" si="400"/>
        <v>0</v>
      </c>
      <c r="W305" s="189" t="str">
        <f t="shared" si="401"/>
        <v>0</v>
      </c>
      <c r="X305" s="189">
        <f t="shared" si="402"/>
        <v>0</v>
      </c>
    </row>
    <row r="306" spans="1:24" s="194" customFormat="1" ht="16.5" customHeight="1">
      <c r="A306" s="190"/>
      <c r="B306" s="191" t="s">
        <v>87</v>
      </c>
      <c r="C306" s="192">
        <f>SUM(C297:C305)</f>
        <v>199</v>
      </c>
      <c r="D306" s="192">
        <f t="shared" ref="D306:X306" si="403">SUM(D297:D305)</f>
        <v>376</v>
      </c>
      <c r="E306" s="192">
        <f t="shared" si="403"/>
        <v>575</v>
      </c>
      <c r="F306" s="192">
        <f t="shared" si="403"/>
        <v>0</v>
      </c>
      <c r="G306" s="192">
        <f t="shared" si="403"/>
        <v>0</v>
      </c>
      <c r="H306" s="192">
        <f t="shared" si="403"/>
        <v>0</v>
      </c>
      <c r="I306" s="192">
        <f t="shared" si="403"/>
        <v>0</v>
      </c>
      <c r="J306" s="192">
        <f t="shared" si="403"/>
        <v>0</v>
      </c>
      <c r="K306" s="192">
        <f t="shared" si="403"/>
        <v>0</v>
      </c>
      <c r="L306" s="192">
        <f t="shared" si="403"/>
        <v>0</v>
      </c>
      <c r="M306" s="192">
        <f t="shared" si="403"/>
        <v>0</v>
      </c>
      <c r="N306" s="192">
        <f t="shared" si="403"/>
        <v>0</v>
      </c>
      <c r="O306" s="192">
        <f t="shared" si="403"/>
        <v>199</v>
      </c>
      <c r="P306" s="192">
        <f t="shared" si="403"/>
        <v>376</v>
      </c>
      <c r="Q306" s="173">
        <f t="shared" si="403"/>
        <v>575</v>
      </c>
      <c r="R306" s="174">
        <f t="shared" si="403"/>
        <v>9</v>
      </c>
      <c r="S306" s="173">
        <f t="shared" si="403"/>
        <v>199</v>
      </c>
      <c r="T306" s="173">
        <f t="shared" si="403"/>
        <v>376</v>
      </c>
      <c r="U306" s="173">
        <f t="shared" si="403"/>
        <v>575</v>
      </c>
      <c r="V306" s="173">
        <f t="shared" si="403"/>
        <v>0</v>
      </c>
      <c r="W306" s="173">
        <f t="shared" si="403"/>
        <v>0</v>
      </c>
      <c r="X306" s="173">
        <f t="shared" si="403"/>
        <v>0</v>
      </c>
    </row>
    <row r="307" spans="1:24" s="194" customFormat="1" ht="16.5" customHeight="1">
      <c r="A307" s="190"/>
      <c r="B307" s="191" t="s">
        <v>89</v>
      </c>
      <c r="C307" s="192">
        <f>C295+C306</f>
        <v>694</v>
      </c>
      <c r="D307" s="192">
        <f t="shared" ref="D307:X307" si="404">D295+D306</f>
        <v>880</v>
      </c>
      <c r="E307" s="192">
        <f t="shared" si="404"/>
        <v>1574</v>
      </c>
      <c r="F307" s="192">
        <f t="shared" si="404"/>
        <v>0</v>
      </c>
      <c r="G307" s="192">
        <f t="shared" si="404"/>
        <v>0</v>
      </c>
      <c r="H307" s="192">
        <f t="shared" si="404"/>
        <v>0</v>
      </c>
      <c r="I307" s="192">
        <f t="shared" si="404"/>
        <v>0</v>
      </c>
      <c r="J307" s="192">
        <f t="shared" si="404"/>
        <v>0</v>
      </c>
      <c r="K307" s="192">
        <f t="shared" si="404"/>
        <v>0</v>
      </c>
      <c r="L307" s="192">
        <f t="shared" si="404"/>
        <v>0</v>
      </c>
      <c r="M307" s="192">
        <f t="shared" si="404"/>
        <v>0</v>
      </c>
      <c r="N307" s="192">
        <f t="shared" si="404"/>
        <v>0</v>
      </c>
      <c r="O307" s="192">
        <f t="shared" si="404"/>
        <v>694</v>
      </c>
      <c r="P307" s="192">
        <f t="shared" si="404"/>
        <v>880</v>
      </c>
      <c r="Q307" s="173">
        <f t="shared" si="404"/>
        <v>1574</v>
      </c>
      <c r="R307" s="174">
        <f t="shared" si="404"/>
        <v>27</v>
      </c>
      <c r="S307" s="173">
        <f t="shared" si="404"/>
        <v>484</v>
      </c>
      <c r="T307" s="173">
        <f t="shared" si="404"/>
        <v>543</v>
      </c>
      <c r="U307" s="173">
        <f t="shared" si="404"/>
        <v>1027</v>
      </c>
      <c r="V307" s="173">
        <f t="shared" si="404"/>
        <v>210</v>
      </c>
      <c r="W307" s="173">
        <f t="shared" si="404"/>
        <v>337</v>
      </c>
      <c r="X307" s="173">
        <f t="shared" si="404"/>
        <v>547</v>
      </c>
    </row>
    <row r="308" spans="1:24" s="194" customFormat="1" ht="16.5" customHeight="1">
      <c r="A308" s="190"/>
      <c r="B308" s="191" t="s">
        <v>60</v>
      </c>
      <c r="C308" s="192">
        <f>C307</f>
        <v>694</v>
      </c>
      <c r="D308" s="192">
        <f t="shared" ref="D308:X308" si="405">D307</f>
        <v>880</v>
      </c>
      <c r="E308" s="192">
        <f t="shared" si="405"/>
        <v>1574</v>
      </c>
      <c r="F308" s="192">
        <f t="shared" si="405"/>
        <v>0</v>
      </c>
      <c r="G308" s="192">
        <f t="shared" si="405"/>
        <v>0</v>
      </c>
      <c r="H308" s="192">
        <f t="shared" si="405"/>
        <v>0</v>
      </c>
      <c r="I308" s="192">
        <f t="shared" si="405"/>
        <v>0</v>
      </c>
      <c r="J308" s="192">
        <f t="shared" si="405"/>
        <v>0</v>
      </c>
      <c r="K308" s="192">
        <f t="shared" si="405"/>
        <v>0</v>
      </c>
      <c r="L308" s="192">
        <f t="shared" si="405"/>
        <v>0</v>
      </c>
      <c r="M308" s="192">
        <f t="shared" si="405"/>
        <v>0</v>
      </c>
      <c r="N308" s="192">
        <f t="shared" si="405"/>
        <v>0</v>
      </c>
      <c r="O308" s="192">
        <f t="shared" si="405"/>
        <v>694</v>
      </c>
      <c r="P308" s="192">
        <f t="shared" si="405"/>
        <v>880</v>
      </c>
      <c r="Q308" s="173">
        <f t="shared" si="405"/>
        <v>1574</v>
      </c>
      <c r="R308" s="174">
        <f t="shared" si="405"/>
        <v>27</v>
      </c>
      <c r="S308" s="173">
        <f t="shared" si="405"/>
        <v>484</v>
      </c>
      <c r="T308" s="173">
        <f t="shared" si="405"/>
        <v>543</v>
      </c>
      <c r="U308" s="173">
        <f t="shared" si="405"/>
        <v>1027</v>
      </c>
      <c r="V308" s="173">
        <f t="shared" si="405"/>
        <v>210</v>
      </c>
      <c r="W308" s="173">
        <f t="shared" si="405"/>
        <v>337</v>
      </c>
      <c r="X308" s="173">
        <f t="shared" si="405"/>
        <v>547</v>
      </c>
    </row>
    <row r="309" spans="1:24" ht="16.5" customHeight="1">
      <c r="A309" s="175" t="s">
        <v>74</v>
      </c>
      <c r="B309" s="176"/>
      <c r="C309" s="177"/>
      <c r="D309" s="177"/>
      <c r="E309" s="177"/>
      <c r="F309" s="177"/>
      <c r="G309" s="177"/>
      <c r="H309" s="177"/>
      <c r="I309" s="177"/>
      <c r="J309" s="177"/>
      <c r="K309" s="177"/>
      <c r="L309" s="177"/>
      <c r="M309" s="177"/>
      <c r="N309" s="177"/>
      <c r="O309" s="177"/>
      <c r="P309" s="177"/>
      <c r="Q309" s="195"/>
      <c r="R309" s="178"/>
      <c r="S309" s="195"/>
      <c r="T309" s="195"/>
      <c r="U309" s="195"/>
      <c r="V309" s="195"/>
      <c r="W309" s="195"/>
      <c r="X309" s="196"/>
    </row>
    <row r="310" spans="1:24" ht="16.5" customHeight="1">
      <c r="A310" s="175"/>
      <c r="B310" s="180" t="s">
        <v>88</v>
      </c>
      <c r="C310" s="177"/>
      <c r="D310" s="177"/>
      <c r="E310" s="177"/>
      <c r="F310" s="177"/>
      <c r="G310" s="177"/>
      <c r="H310" s="177"/>
      <c r="I310" s="177"/>
      <c r="J310" s="177"/>
      <c r="K310" s="177"/>
      <c r="L310" s="177"/>
      <c r="M310" s="177"/>
      <c r="N310" s="177"/>
      <c r="O310" s="177"/>
      <c r="P310" s="177"/>
      <c r="Q310" s="195"/>
      <c r="R310" s="178"/>
      <c r="S310" s="195"/>
      <c r="T310" s="195"/>
      <c r="U310" s="195"/>
      <c r="V310" s="195"/>
      <c r="W310" s="195"/>
      <c r="X310" s="196"/>
    </row>
    <row r="311" spans="1:24" ht="16.5" customHeight="1">
      <c r="A311" s="181"/>
      <c r="B311" s="176" t="s">
        <v>97</v>
      </c>
      <c r="C311" s="177"/>
      <c r="D311" s="177"/>
      <c r="E311" s="177"/>
      <c r="F311" s="198"/>
      <c r="G311" s="198"/>
      <c r="H311" s="177"/>
      <c r="I311" s="198"/>
      <c r="J311" s="198"/>
      <c r="K311" s="177"/>
      <c r="L311" s="198"/>
      <c r="M311" s="198"/>
      <c r="N311" s="177"/>
      <c r="O311" s="177"/>
      <c r="P311" s="177"/>
      <c r="Q311" s="195"/>
      <c r="R311" s="199"/>
      <c r="S311" s="195"/>
      <c r="T311" s="195"/>
      <c r="U311" s="195"/>
      <c r="V311" s="195"/>
      <c r="W311" s="195"/>
      <c r="X311" s="196"/>
    </row>
    <row r="312" spans="1:24" ht="16.5" customHeight="1">
      <c r="A312" s="175"/>
      <c r="B312" s="202" t="s">
        <v>223</v>
      </c>
      <c r="C312" s="188">
        <v>46</v>
      </c>
      <c r="D312" s="188">
        <v>104</v>
      </c>
      <c r="E312" s="188">
        <f>C312+D312</f>
        <v>150</v>
      </c>
      <c r="F312" s="188">
        <v>0</v>
      </c>
      <c r="G312" s="188">
        <v>0</v>
      </c>
      <c r="H312" s="188">
        <f>F312+G312</f>
        <v>0</v>
      </c>
      <c r="I312" s="188">
        <v>0</v>
      </c>
      <c r="J312" s="188">
        <v>0</v>
      </c>
      <c r="K312" s="188">
        <f>I312+J312</f>
        <v>0</v>
      </c>
      <c r="L312" s="188">
        <v>0</v>
      </c>
      <c r="M312" s="188">
        <v>0</v>
      </c>
      <c r="N312" s="188">
        <f>L312+M312</f>
        <v>0</v>
      </c>
      <c r="O312" s="188">
        <f t="shared" ref="O312:P316" si="406">C312+F312+I312+L312</f>
        <v>46</v>
      </c>
      <c r="P312" s="188">
        <f t="shared" si="406"/>
        <v>104</v>
      </c>
      <c r="Q312" s="189">
        <f>O312+P312</f>
        <v>150</v>
      </c>
      <c r="R312" s="174">
        <v>2</v>
      </c>
      <c r="S312" s="189" t="str">
        <f>IF(R312=1,O312,"0")</f>
        <v>0</v>
      </c>
      <c r="T312" s="189" t="str">
        <f>IF(R312=1,P312,"0")</f>
        <v>0</v>
      </c>
      <c r="U312" s="189">
        <f>S312+T312</f>
        <v>0</v>
      </c>
      <c r="V312" s="189">
        <f>IF(R312=2,O312,"0")</f>
        <v>46</v>
      </c>
      <c r="W312" s="189">
        <f>IF(R312=2,P312,"0")</f>
        <v>104</v>
      </c>
      <c r="X312" s="189">
        <f>V312+W312</f>
        <v>150</v>
      </c>
    </row>
    <row r="313" spans="1:24" ht="16.5" customHeight="1">
      <c r="A313" s="186"/>
      <c r="B313" s="187" t="s">
        <v>111</v>
      </c>
      <c r="C313" s="188">
        <v>130</v>
      </c>
      <c r="D313" s="188">
        <v>73</v>
      </c>
      <c r="E313" s="188">
        <f>C313+D313</f>
        <v>203</v>
      </c>
      <c r="F313" s="188">
        <v>0</v>
      </c>
      <c r="G313" s="188">
        <v>0</v>
      </c>
      <c r="H313" s="188">
        <f>F313+G313</f>
        <v>0</v>
      </c>
      <c r="I313" s="188">
        <v>0</v>
      </c>
      <c r="J313" s="188">
        <v>0</v>
      </c>
      <c r="K313" s="188">
        <f>I313+J313</f>
        <v>0</v>
      </c>
      <c r="L313" s="188">
        <v>0</v>
      </c>
      <c r="M313" s="188">
        <v>0</v>
      </c>
      <c r="N313" s="188">
        <f>L313+M313</f>
        <v>0</v>
      </c>
      <c r="O313" s="188">
        <f t="shared" si="406"/>
        <v>130</v>
      </c>
      <c r="P313" s="188">
        <f t="shared" si="406"/>
        <v>73</v>
      </c>
      <c r="Q313" s="189">
        <f>O313+P313</f>
        <v>203</v>
      </c>
      <c r="R313" s="174">
        <v>2</v>
      </c>
      <c r="S313" s="189" t="str">
        <f>IF(R313=1,O313,"0")</f>
        <v>0</v>
      </c>
      <c r="T313" s="189" t="str">
        <f>IF(R313=1,P313,"0")</f>
        <v>0</v>
      </c>
      <c r="U313" s="189">
        <f>S313+T313</f>
        <v>0</v>
      </c>
      <c r="V313" s="189">
        <f>IF(R313=2,O313,"0")</f>
        <v>130</v>
      </c>
      <c r="W313" s="189">
        <f>IF(R313=2,P313,"0")</f>
        <v>73</v>
      </c>
      <c r="X313" s="189">
        <f>V313+W313</f>
        <v>203</v>
      </c>
    </row>
    <row r="314" spans="1:24" ht="16.5" customHeight="1">
      <c r="A314" s="186"/>
      <c r="B314" s="187" t="s">
        <v>47</v>
      </c>
      <c r="C314" s="188">
        <f>90-1</f>
        <v>89</v>
      </c>
      <c r="D314" s="188">
        <v>92</v>
      </c>
      <c r="E314" s="188">
        <f>C314+D314</f>
        <v>181</v>
      </c>
      <c r="F314" s="188">
        <v>0</v>
      </c>
      <c r="G314" s="188">
        <v>0</v>
      </c>
      <c r="H314" s="188">
        <f>F314+G314</f>
        <v>0</v>
      </c>
      <c r="I314" s="188">
        <v>0</v>
      </c>
      <c r="J314" s="188">
        <v>0</v>
      </c>
      <c r="K314" s="188">
        <f>I314+J314</f>
        <v>0</v>
      </c>
      <c r="L314" s="188">
        <v>0</v>
      </c>
      <c r="M314" s="188">
        <v>0</v>
      </c>
      <c r="N314" s="188">
        <f>L314+M314</f>
        <v>0</v>
      </c>
      <c r="O314" s="188">
        <f t="shared" si="406"/>
        <v>89</v>
      </c>
      <c r="P314" s="188">
        <f t="shared" si="406"/>
        <v>92</v>
      </c>
      <c r="Q314" s="189">
        <f>O314+P314</f>
        <v>181</v>
      </c>
      <c r="R314" s="174">
        <v>2</v>
      </c>
      <c r="S314" s="189" t="str">
        <f>IF(R314=1,O314,"0")</f>
        <v>0</v>
      </c>
      <c r="T314" s="189" t="str">
        <f>IF(R314=1,P314,"0")</f>
        <v>0</v>
      </c>
      <c r="U314" s="189">
        <f>S314+T314</f>
        <v>0</v>
      </c>
      <c r="V314" s="189">
        <f>IF(R314=2,O314,"0")</f>
        <v>89</v>
      </c>
      <c r="W314" s="189">
        <f>IF(R314=2,P314,"0")</f>
        <v>92</v>
      </c>
      <c r="X314" s="189">
        <f>V314+W314</f>
        <v>181</v>
      </c>
    </row>
    <row r="315" spans="1:24" s="207" customFormat="1" ht="16.5" customHeight="1">
      <c r="A315" s="186"/>
      <c r="B315" s="187" t="s">
        <v>46</v>
      </c>
      <c r="C315" s="188">
        <v>83</v>
      </c>
      <c r="D315" s="188">
        <v>100</v>
      </c>
      <c r="E315" s="188">
        <f>C315+D315</f>
        <v>183</v>
      </c>
      <c r="F315" s="188">
        <v>0</v>
      </c>
      <c r="G315" s="188">
        <v>0</v>
      </c>
      <c r="H315" s="188">
        <f>F315+G315</f>
        <v>0</v>
      </c>
      <c r="I315" s="188">
        <v>0</v>
      </c>
      <c r="J315" s="188">
        <v>0</v>
      </c>
      <c r="K315" s="188">
        <f>I315+J315</f>
        <v>0</v>
      </c>
      <c r="L315" s="188">
        <v>0</v>
      </c>
      <c r="M315" s="188">
        <v>0</v>
      </c>
      <c r="N315" s="188">
        <f>L315+M315</f>
        <v>0</v>
      </c>
      <c r="O315" s="188">
        <f t="shared" si="406"/>
        <v>83</v>
      </c>
      <c r="P315" s="188">
        <f t="shared" si="406"/>
        <v>100</v>
      </c>
      <c r="Q315" s="189">
        <f>O315+P315</f>
        <v>183</v>
      </c>
      <c r="R315" s="174">
        <v>2</v>
      </c>
      <c r="S315" s="189" t="str">
        <f>IF(R315=1,O315,"0")</f>
        <v>0</v>
      </c>
      <c r="T315" s="189" t="str">
        <f>IF(R315=1,P315,"0")</f>
        <v>0</v>
      </c>
      <c r="U315" s="189">
        <f>S315+T315</f>
        <v>0</v>
      </c>
      <c r="V315" s="189">
        <f>IF(R315=2,O315,"0")</f>
        <v>83</v>
      </c>
      <c r="W315" s="189">
        <f>IF(R315=2,P315,"0")</f>
        <v>100</v>
      </c>
      <c r="X315" s="189">
        <f>V315+W315</f>
        <v>183</v>
      </c>
    </row>
    <row r="316" spans="1:24" ht="16.5" customHeight="1">
      <c r="A316" s="186"/>
      <c r="B316" s="187" t="s">
        <v>48</v>
      </c>
      <c r="C316" s="188">
        <v>83</v>
      </c>
      <c r="D316" s="188">
        <f>88-1</f>
        <v>87</v>
      </c>
      <c r="E316" s="188">
        <f>C316+D316</f>
        <v>170</v>
      </c>
      <c r="F316" s="188">
        <v>0</v>
      </c>
      <c r="G316" s="188">
        <v>0</v>
      </c>
      <c r="H316" s="188">
        <f>F316+G316</f>
        <v>0</v>
      </c>
      <c r="I316" s="188">
        <v>0</v>
      </c>
      <c r="J316" s="188">
        <v>0</v>
      </c>
      <c r="K316" s="188">
        <f>I316+J316</f>
        <v>0</v>
      </c>
      <c r="L316" s="188">
        <v>0</v>
      </c>
      <c r="M316" s="188">
        <v>0</v>
      </c>
      <c r="N316" s="188">
        <f>L316+M316</f>
        <v>0</v>
      </c>
      <c r="O316" s="188">
        <f t="shared" si="406"/>
        <v>83</v>
      </c>
      <c r="P316" s="188">
        <f t="shared" si="406"/>
        <v>87</v>
      </c>
      <c r="Q316" s="189">
        <f>O316+P316</f>
        <v>170</v>
      </c>
      <c r="R316" s="174">
        <v>2</v>
      </c>
      <c r="S316" s="189" t="str">
        <f>IF(R316=1,O316,"0")</f>
        <v>0</v>
      </c>
      <c r="T316" s="189" t="str">
        <f>IF(R316=1,P316,"0")</f>
        <v>0</v>
      </c>
      <c r="U316" s="189">
        <f>S316+T316</f>
        <v>0</v>
      </c>
      <c r="V316" s="189">
        <f>IF(R316=2,O316,"0")</f>
        <v>83</v>
      </c>
      <c r="W316" s="189">
        <f>IF(R316=2,P316,"0")</f>
        <v>87</v>
      </c>
      <c r="X316" s="189">
        <f>V316+W316</f>
        <v>170</v>
      </c>
    </row>
    <row r="317" spans="1:24" s="194" customFormat="1" ht="16.5" customHeight="1">
      <c r="A317" s="190"/>
      <c r="B317" s="191" t="s">
        <v>5</v>
      </c>
      <c r="C317" s="192">
        <f t="shared" ref="C317:X317" si="407">SUM(C312:C316)</f>
        <v>431</v>
      </c>
      <c r="D317" s="192">
        <f t="shared" si="407"/>
        <v>456</v>
      </c>
      <c r="E317" s="192">
        <f t="shared" si="407"/>
        <v>887</v>
      </c>
      <c r="F317" s="192">
        <f t="shared" si="407"/>
        <v>0</v>
      </c>
      <c r="G317" s="192">
        <f t="shared" si="407"/>
        <v>0</v>
      </c>
      <c r="H317" s="192">
        <f t="shared" si="407"/>
        <v>0</v>
      </c>
      <c r="I317" s="192">
        <f t="shared" si="407"/>
        <v>0</v>
      </c>
      <c r="J317" s="192">
        <f t="shared" si="407"/>
        <v>0</v>
      </c>
      <c r="K317" s="192">
        <f t="shared" si="407"/>
        <v>0</v>
      </c>
      <c r="L317" s="192">
        <f t="shared" si="407"/>
        <v>0</v>
      </c>
      <c r="M317" s="192">
        <f t="shared" si="407"/>
        <v>0</v>
      </c>
      <c r="N317" s="192">
        <f t="shared" si="407"/>
        <v>0</v>
      </c>
      <c r="O317" s="192">
        <f t="shared" si="407"/>
        <v>431</v>
      </c>
      <c r="P317" s="192">
        <f t="shared" si="407"/>
        <v>456</v>
      </c>
      <c r="Q317" s="173">
        <f t="shared" si="407"/>
        <v>887</v>
      </c>
      <c r="R317" s="174">
        <f t="shared" si="407"/>
        <v>10</v>
      </c>
      <c r="S317" s="173">
        <f t="shared" si="407"/>
        <v>0</v>
      </c>
      <c r="T317" s="173">
        <f t="shared" si="407"/>
        <v>0</v>
      </c>
      <c r="U317" s="173">
        <f t="shared" si="407"/>
        <v>0</v>
      </c>
      <c r="V317" s="173">
        <f t="shared" si="407"/>
        <v>431</v>
      </c>
      <c r="W317" s="173">
        <f t="shared" si="407"/>
        <v>456</v>
      </c>
      <c r="X317" s="173">
        <f t="shared" si="407"/>
        <v>887</v>
      </c>
    </row>
    <row r="318" spans="1:24" ht="16.5" customHeight="1">
      <c r="A318" s="186"/>
      <c r="B318" s="197" t="s">
        <v>163</v>
      </c>
      <c r="C318" s="177"/>
      <c r="D318" s="177"/>
      <c r="E318" s="177"/>
      <c r="F318" s="216"/>
      <c r="G318" s="216"/>
      <c r="H318" s="177"/>
      <c r="I318" s="216"/>
      <c r="J318" s="216"/>
      <c r="K318" s="177"/>
      <c r="L318" s="216"/>
      <c r="M318" s="216"/>
      <c r="N318" s="177"/>
      <c r="O318" s="177"/>
      <c r="P318" s="177"/>
      <c r="Q318" s="195"/>
      <c r="R318" s="217"/>
      <c r="S318" s="195"/>
      <c r="T318" s="195"/>
      <c r="U318" s="195"/>
      <c r="V318" s="195"/>
      <c r="W318" s="195"/>
      <c r="X318" s="196"/>
    </row>
    <row r="319" spans="1:24" s="207" customFormat="1" ht="16.5" customHeight="1">
      <c r="A319" s="175"/>
      <c r="B319" s="187" t="s">
        <v>223</v>
      </c>
      <c r="C319" s="188">
        <v>19</v>
      </c>
      <c r="D319" s="188">
        <v>31</v>
      </c>
      <c r="E319" s="188">
        <f>C319+D319</f>
        <v>50</v>
      </c>
      <c r="F319" s="188">
        <v>0</v>
      </c>
      <c r="G319" s="188">
        <v>0</v>
      </c>
      <c r="H319" s="188">
        <f>F319+G319</f>
        <v>0</v>
      </c>
      <c r="I319" s="188">
        <v>0</v>
      </c>
      <c r="J319" s="188">
        <v>0</v>
      </c>
      <c r="K319" s="188">
        <f>I319+J319</f>
        <v>0</v>
      </c>
      <c r="L319" s="188">
        <v>0</v>
      </c>
      <c r="M319" s="188">
        <v>0</v>
      </c>
      <c r="N319" s="188">
        <f>L319+M319</f>
        <v>0</v>
      </c>
      <c r="O319" s="188">
        <f t="shared" ref="O319:P323" si="408">C319+F319+I319+L319</f>
        <v>19</v>
      </c>
      <c r="P319" s="188">
        <f t="shared" si="408"/>
        <v>31</v>
      </c>
      <c r="Q319" s="189">
        <f>O319+P319</f>
        <v>50</v>
      </c>
      <c r="R319" s="174">
        <v>2</v>
      </c>
      <c r="S319" s="189" t="str">
        <f>IF(R319=1,O319,"0")</f>
        <v>0</v>
      </c>
      <c r="T319" s="189" t="str">
        <f>IF(R319=1,P319,"0")</f>
        <v>0</v>
      </c>
      <c r="U319" s="189">
        <f>S319+T319</f>
        <v>0</v>
      </c>
      <c r="V319" s="189">
        <f>IF(R319=2,O319,"0")</f>
        <v>19</v>
      </c>
      <c r="W319" s="189">
        <f>IF(R319=2,P319,"0")</f>
        <v>31</v>
      </c>
      <c r="X319" s="189">
        <f>V319+W319</f>
        <v>50</v>
      </c>
    </row>
    <row r="320" spans="1:24" s="207" customFormat="1" ht="16.5" customHeight="1">
      <c r="A320" s="175"/>
      <c r="B320" s="187" t="s">
        <v>111</v>
      </c>
      <c r="C320" s="188">
        <v>72</v>
      </c>
      <c r="D320" s="188">
        <v>31</v>
      </c>
      <c r="E320" s="188">
        <f>C320+D320</f>
        <v>103</v>
      </c>
      <c r="F320" s="188">
        <v>0</v>
      </c>
      <c r="G320" s="188">
        <v>0</v>
      </c>
      <c r="H320" s="188">
        <f>F320+G320</f>
        <v>0</v>
      </c>
      <c r="I320" s="188">
        <v>0</v>
      </c>
      <c r="J320" s="188">
        <v>0</v>
      </c>
      <c r="K320" s="188">
        <f>I320+J320</f>
        <v>0</v>
      </c>
      <c r="L320" s="188">
        <v>0</v>
      </c>
      <c r="M320" s="188">
        <v>0</v>
      </c>
      <c r="N320" s="188">
        <f>L320+M320</f>
        <v>0</v>
      </c>
      <c r="O320" s="188">
        <f t="shared" si="408"/>
        <v>72</v>
      </c>
      <c r="P320" s="188">
        <f t="shared" si="408"/>
        <v>31</v>
      </c>
      <c r="Q320" s="189">
        <f>O320+P320</f>
        <v>103</v>
      </c>
      <c r="R320" s="174">
        <v>2</v>
      </c>
      <c r="S320" s="189" t="str">
        <f>IF(R320=1,O320,"0")</f>
        <v>0</v>
      </c>
      <c r="T320" s="189" t="str">
        <f>IF(R320=1,P320,"0")</f>
        <v>0</v>
      </c>
      <c r="U320" s="189">
        <f>S320+T320</f>
        <v>0</v>
      </c>
      <c r="V320" s="189">
        <f>IF(R320=2,O320,"0")</f>
        <v>72</v>
      </c>
      <c r="W320" s="189">
        <f>IF(R320=2,P320,"0")</f>
        <v>31</v>
      </c>
      <c r="X320" s="189">
        <f>V320+W320</f>
        <v>103</v>
      </c>
    </row>
    <row r="321" spans="1:24" ht="16.5" customHeight="1">
      <c r="A321" s="175"/>
      <c r="B321" s="187" t="s">
        <v>47</v>
      </c>
      <c r="C321" s="188">
        <v>44</v>
      </c>
      <c r="D321" s="188">
        <v>44</v>
      </c>
      <c r="E321" s="188">
        <f>C321+D321</f>
        <v>88</v>
      </c>
      <c r="F321" s="188">
        <v>0</v>
      </c>
      <c r="G321" s="188">
        <v>0</v>
      </c>
      <c r="H321" s="188">
        <f>F321+G321</f>
        <v>0</v>
      </c>
      <c r="I321" s="188">
        <v>0</v>
      </c>
      <c r="J321" s="188">
        <v>0</v>
      </c>
      <c r="K321" s="188">
        <f>I321+J321</f>
        <v>0</v>
      </c>
      <c r="L321" s="188">
        <v>0</v>
      </c>
      <c r="M321" s="188">
        <v>0</v>
      </c>
      <c r="N321" s="188">
        <f>L321+M321</f>
        <v>0</v>
      </c>
      <c r="O321" s="188">
        <f t="shared" si="408"/>
        <v>44</v>
      </c>
      <c r="P321" s="188">
        <f t="shared" si="408"/>
        <v>44</v>
      </c>
      <c r="Q321" s="189">
        <f>O321+P321</f>
        <v>88</v>
      </c>
      <c r="R321" s="174">
        <v>2</v>
      </c>
      <c r="S321" s="189" t="str">
        <f>IF(R321=1,O321,"0")</f>
        <v>0</v>
      </c>
      <c r="T321" s="189" t="str">
        <f>IF(R321=1,P321,"0")</f>
        <v>0</v>
      </c>
      <c r="U321" s="189">
        <f>S321+T321</f>
        <v>0</v>
      </c>
      <c r="V321" s="189">
        <f>IF(R321=2,O321,"0")</f>
        <v>44</v>
      </c>
      <c r="W321" s="189">
        <f>IF(R321=2,P321,"0")</f>
        <v>44</v>
      </c>
      <c r="X321" s="189">
        <f>V321+W321</f>
        <v>88</v>
      </c>
    </row>
    <row r="322" spans="1:24" ht="16.5" customHeight="1">
      <c r="A322" s="175"/>
      <c r="B322" s="187" t="s">
        <v>155</v>
      </c>
      <c r="C322" s="188">
        <f>66-1</f>
        <v>65</v>
      </c>
      <c r="D322" s="188">
        <v>28</v>
      </c>
      <c r="E322" s="188">
        <f>C322+D322</f>
        <v>93</v>
      </c>
      <c r="F322" s="188">
        <v>0</v>
      </c>
      <c r="G322" s="188">
        <v>0</v>
      </c>
      <c r="H322" s="188">
        <f>F322+G322</f>
        <v>0</v>
      </c>
      <c r="I322" s="188">
        <v>0</v>
      </c>
      <c r="J322" s="188">
        <v>0</v>
      </c>
      <c r="K322" s="188">
        <f>I322+J322</f>
        <v>0</v>
      </c>
      <c r="L322" s="188">
        <v>0</v>
      </c>
      <c r="M322" s="188">
        <v>0</v>
      </c>
      <c r="N322" s="188">
        <f>L322+M322</f>
        <v>0</v>
      </c>
      <c r="O322" s="188">
        <f t="shared" si="408"/>
        <v>65</v>
      </c>
      <c r="P322" s="188">
        <f t="shared" si="408"/>
        <v>28</v>
      </c>
      <c r="Q322" s="189">
        <f>O322+P322</f>
        <v>93</v>
      </c>
      <c r="R322" s="174">
        <v>2</v>
      </c>
      <c r="S322" s="189" t="str">
        <f>IF(R322=1,O322,"0")</f>
        <v>0</v>
      </c>
      <c r="T322" s="189" t="str">
        <f>IF(R322=1,P322,"0")</f>
        <v>0</v>
      </c>
      <c r="U322" s="189">
        <f>S322+T322</f>
        <v>0</v>
      </c>
      <c r="V322" s="189">
        <f>IF(R322=2,O322,"0")</f>
        <v>65</v>
      </c>
      <c r="W322" s="189">
        <f>IF(R322=2,P322,"0")</f>
        <v>28</v>
      </c>
      <c r="X322" s="189">
        <f>V322+W322</f>
        <v>93</v>
      </c>
    </row>
    <row r="323" spans="1:24" ht="16.5" customHeight="1">
      <c r="A323" s="181"/>
      <c r="B323" s="187" t="s">
        <v>48</v>
      </c>
      <c r="C323" s="188">
        <v>56</v>
      </c>
      <c r="D323" s="188">
        <v>38</v>
      </c>
      <c r="E323" s="188">
        <f>C323+D323</f>
        <v>94</v>
      </c>
      <c r="F323" s="188">
        <v>0</v>
      </c>
      <c r="G323" s="188">
        <v>0</v>
      </c>
      <c r="H323" s="188">
        <f>F323+G323</f>
        <v>0</v>
      </c>
      <c r="I323" s="188">
        <v>0</v>
      </c>
      <c r="J323" s="188">
        <v>0</v>
      </c>
      <c r="K323" s="188">
        <f>I323+J323</f>
        <v>0</v>
      </c>
      <c r="L323" s="188">
        <v>0</v>
      </c>
      <c r="M323" s="188">
        <v>0</v>
      </c>
      <c r="N323" s="188">
        <f>L323+M323</f>
        <v>0</v>
      </c>
      <c r="O323" s="188">
        <f t="shared" si="408"/>
        <v>56</v>
      </c>
      <c r="P323" s="188">
        <f t="shared" si="408"/>
        <v>38</v>
      </c>
      <c r="Q323" s="189">
        <f>O323+P323</f>
        <v>94</v>
      </c>
      <c r="R323" s="174">
        <v>2</v>
      </c>
      <c r="S323" s="189" t="str">
        <f>IF(R323=1,O323,"0")</f>
        <v>0</v>
      </c>
      <c r="T323" s="189" t="str">
        <f>IF(R323=1,P323,"0")</f>
        <v>0</v>
      </c>
      <c r="U323" s="189">
        <f>S323+T323</f>
        <v>0</v>
      </c>
      <c r="V323" s="189">
        <f>IF(R323=2,O323,"0")</f>
        <v>56</v>
      </c>
      <c r="W323" s="189">
        <f>IF(R323=2,P323,"0")</f>
        <v>38</v>
      </c>
      <c r="X323" s="189">
        <f>V323+W323</f>
        <v>94</v>
      </c>
    </row>
    <row r="324" spans="1:24" s="194" customFormat="1" ht="16.5" customHeight="1">
      <c r="A324" s="221"/>
      <c r="B324" s="191" t="s">
        <v>5</v>
      </c>
      <c r="C324" s="192">
        <f t="shared" ref="C324:X324" si="409">SUM(C319:C323)</f>
        <v>256</v>
      </c>
      <c r="D324" s="192">
        <f t="shared" si="409"/>
        <v>172</v>
      </c>
      <c r="E324" s="192">
        <f t="shared" si="409"/>
        <v>428</v>
      </c>
      <c r="F324" s="192">
        <f t="shared" si="409"/>
        <v>0</v>
      </c>
      <c r="G324" s="192">
        <f t="shared" si="409"/>
        <v>0</v>
      </c>
      <c r="H324" s="192">
        <f t="shared" si="409"/>
        <v>0</v>
      </c>
      <c r="I324" s="192">
        <f t="shared" si="409"/>
        <v>0</v>
      </c>
      <c r="J324" s="192">
        <f t="shared" si="409"/>
        <v>0</v>
      </c>
      <c r="K324" s="192">
        <f t="shared" si="409"/>
        <v>0</v>
      </c>
      <c r="L324" s="192">
        <f t="shared" si="409"/>
        <v>0</v>
      </c>
      <c r="M324" s="192">
        <f t="shared" si="409"/>
        <v>0</v>
      </c>
      <c r="N324" s="192">
        <f t="shared" si="409"/>
        <v>0</v>
      </c>
      <c r="O324" s="192">
        <f t="shared" si="409"/>
        <v>256</v>
      </c>
      <c r="P324" s="192">
        <f t="shared" si="409"/>
        <v>172</v>
      </c>
      <c r="Q324" s="173">
        <f t="shared" si="409"/>
        <v>428</v>
      </c>
      <c r="R324" s="174">
        <f t="shared" si="409"/>
        <v>10</v>
      </c>
      <c r="S324" s="173">
        <f t="shared" si="409"/>
        <v>0</v>
      </c>
      <c r="T324" s="173">
        <f t="shared" si="409"/>
        <v>0</v>
      </c>
      <c r="U324" s="173">
        <f t="shared" si="409"/>
        <v>0</v>
      </c>
      <c r="V324" s="173">
        <f t="shared" si="409"/>
        <v>256</v>
      </c>
      <c r="W324" s="173">
        <f t="shared" si="409"/>
        <v>172</v>
      </c>
      <c r="X324" s="173">
        <f t="shared" si="409"/>
        <v>428</v>
      </c>
    </row>
    <row r="325" spans="1:24" s="194" customFormat="1" ht="16.5" customHeight="1">
      <c r="A325" s="221"/>
      <c r="B325" s="191" t="s">
        <v>87</v>
      </c>
      <c r="C325" s="192">
        <f t="shared" ref="C325:X325" si="410">C317+C324</f>
        <v>687</v>
      </c>
      <c r="D325" s="192">
        <f t="shared" si="410"/>
        <v>628</v>
      </c>
      <c r="E325" s="192">
        <f t="shared" si="410"/>
        <v>1315</v>
      </c>
      <c r="F325" s="192">
        <f t="shared" si="410"/>
        <v>0</v>
      </c>
      <c r="G325" s="192">
        <f t="shared" si="410"/>
        <v>0</v>
      </c>
      <c r="H325" s="192">
        <f t="shared" si="410"/>
        <v>0</v>
      </c>
      <c r="I325" s="192">
        <f t="shared" si="410"/>
        <v>0</v>
      </c>
      <c r="J325" s="192">
        <f t="shared" si="410"/>
        <v>0</v>
      </c>
      <c r="K325" s="192">
        <f t="shared" si="410"/>
        <v>0</v>
      </c>
      <c r="L325" s="192">
        <f t="shared" si="410"/>
        <v>0</v>
      </c>
      <c r="M325" s="192">
        <f t="shared" si="410"/>
        <v>0</v>
      </c>
      <c r="N325" s="192">
        <f t="shared" si="410"/>
        <v>0</v>
      </c>
      <c r="O325" s="192">
        <f t="shared" si="410"/>
        <v>687</v>
      </c>
      <c r="P325" s="192">
        <f t="shared" si="410"/>
        <v>628</v>
      </c>
      <c r="Q325" s="173">
        <f t="shared" si="410"/>
        <v>1315</v>
      </c>
      <c r="R325" s="174">
        <f t="shared" si="410"/>
        <v>20</v>
      </c>
      <c r="S325" s="173">
        <f t="shared" si="410"/>
        <v>0</v>
      </c>
      <c r="T325" s="173">
        <f t="shared" si="410"/>
        <v>0</v>
      </c>
      <c r="U325" s="173">
        <f t="shared" si="410"/>
        <v>0</v>
      </c>
      <c r="V325" s="173">
        <f t="shared" si="410"/>
        <v>687</v>
      </c>
      <c r="W325" s="173">
        <f t="shared" si="410"/>
        <v>628</v>
      </c>
      <c r="X325" s="173">
        <f t="shared" si="410"/>
        <v>1315</v>
      </c>
    </row>
    <row r="326" spans="1:24" s="194" customFormat="1" ht="16.5" customHeight="1">
      <c r="A326" s="221"/>
      <c r="B326" s="191" t="s">
        <v>89</v>
      </c>
      <c r="C326" s="192">
        <f t="shared" ref="C326:X326" si="411">C325</f>
        <v>687</v>
      </c>
      <c r="D326" s="192">
        <f t="shared" si="411"/>
        <v>628</v>
      </c>
      <c r="E326" s="192">
        <f t="shared" si="411"/>
        <v>1315</v>
      </c>
      <c r="F326" s="192">
        <f t="shared" si="411"/>
        <v>0</v>
      </c>
      <c r="G326" s="192">
        <f t="shared" si="411"/>
        <v>0</v>
      </c>
      <c r="H326" s="192">
        <f t="shared" si="411"/>
        <v>0</v>
      </c>
      <c r="I326" s="192">
        <f t="shared" si="411"/>
        <v>0</v>
      </c>
      <c r="J326" s="192">
        <f t="shared" si="411"/>
        <v>0</v>
      </c>
      <c r="K326" s="192">
        <f t="shared" si="411"/>
        <v>0</v>
      </c>
      <c r="L326" s="192">
        <f t="shared" si="411"/>
        <v>0</v>
      </c>
      <c r="M326" s="192">
        <f t="shared" si="411"/>
        <v>0</v>
      </c>
      <c r="N326" s="192">
        <f t="shared" si="411"/>
        <v>0</v>
      </c>
      <c r="O326" s="192">
        <f t="shared" si="411"/>
        <v>687</v>
      </c>
      <c r="P326" s="192">
        <f t="shared" si="411"/>
        <v>628</v>
      </c>
      <c r="Q326" s="173">
        <f t="shared" si="411"/>
        <v>1315</v>
      </c>
      <c r="R326" s="174">
        <f t="shared" si="411"/>
        <v>20</v>
      </c>
      <c r="S326" s="173">
        <f t="shared" si="411"/>
        <v>0</v>
      </c>
      <c r="T326" s="173">
        <f t="shared" si="411"/>
        <v>0</v>
      </c>
      <c r="U326" s="173">
        <f t="shared" si="411"/>
        <v>0</v>
      </c>
      <c r="V326" s="173">
        <f t="shared" si="411"/>
        <v>687</v>
      </c>
      <c r="W326" s="173">
        <f t="shared" si="411"/>
        <v>628</v>
      </c>
      <c r="X326" s="173">
        <f t="shared" si="411"/>
        <v>1315</v>
      </c>
    </row>
    <row r="327" spans="1:24" ht="16.5" customHeight="1">
      <c r="A327" s="186"/>
      <c r="B327" s="206" t="s">
        <v>130</v>
      </c>
      <c r="C327" s="177"/>
      <c r="D327" s="177"/>
      <c r="E327" s="177"/>
      <c r="F327" s="177"/>
      <c r="G327" s="177"/>
      <c r="H327" s="177"/>
      <c r="I327" s="177"/>
      <c r="J327" s="177"/>
      <c r="K327" s="177"/>
      <c r="L327" s="177"/>
      <c r="M327" s="177"/>
      <c r="N327" s="177"/>
      <c r="O327" s="177"/>
      <c r="P327" s="177"/>
      <c r="Q327" s="195"/>
      <c r="R327" s="178"/>
      <c r="S327" s="195"/>
      <c r="T327" s="195"/>
      <c r="U327" s="195"/>
      <c r="V327" s="195"/>
      <c r="W327" s="195"/>
      <c r="X327" s="196"/>
    </row>
    <row r="328" spans="1:24" ht="16.5" customHeight="1">
      <c r="A328" s="181"/>
      <c r="B328" s="176" t="s">
        <v>97</v>
      </c>
      <c r="C328" s="177"/>
      <c r="D328" s="177"/>
      <c r="E328" s="177"/>
      <c r="F328" s="198"/>
      <c r="G328" s="198"/>
      <c r="H328" s="177"/>
      <c r="I328" s="198"/>
      <c r="J328" s="198"/>
      <c r="K328" s="177"/>
      <c r="L328" s="198"/>
      <c r="M328" s="198"/>
      <c r="N328" s="177"/>
      <c r="O328" s="177"/>
      <c r="P328" s="177"/>
      <c r="Q328" s="195"/>
      <c r="R328" s="199"/>
      <c r="S328" s="195"/>
      <c r="T328" s="195"/>
      <c r="U328" s="195"/>
      <c r="V328" s="195"/>
      <c r="W328" s="195"/>
      <c r="X328" s="196"/>
    </row>
    <row r="329" spans="1:24" ht="16.5" customHeight="1">
      <c r="A329" s="186"/>
      <c r="B329" s="202" t="s">
        <v>223</v>
      </c>
      <c r="C329" s="188">
        <v>55</v>
      </c>
      <c r="D329" s="188">
        <f>79-1</f>
        <v>78</v>
      </c>
      <c r="E329" s="188">
        <f>C329+D329</f>
        <v>133</v>
      </c>
      <c r="F329" s="188">
        <v>0</v>
      </c>
      <c r="G329" s="188">
        <v>0</v>
      </c>
      <c r="H329" s="188">
        <f>F329+G329</f>
        <v>0</v>
      </c>
      <c r="I329" s="188">
        <v>0</v>
      </c>
      <c r="J329" s="188">
        <v>0</v>
      </c>
      <c r="K329" s="188">
        <f>I329+J329</f>
        <v>0</v>
      </c>
      <c r="L329" s="188">
        <v>0</v>
      </c>
      <c r="M329" s="188">
        <v>0</v>
      </c>
      <c r="N329" s="188">
        <f>L329+M329</f>
        <v>0</v>
      </c>
      <c r="O329" s="188">
        <f t="shared" ref="O329:P333" si="412">C329+F329+I329+L329</f>
        <v>55</v>
      </c>
      <c r="P329" s="188">
        <f t="shared" si="412"/>
        <v>78</v>
      </c>
      <c r="Q329" s="189">
        <f>O329+P329</f>
        <v>133</v>
      </c>
      <c r="R329" s="174">
        <v>2</v>
      </c>
      <c r="S329" s="189" t="str">
        <f>IF(R329=1,O329,"0")</f>
        <v>0</v>
      </c>
      <c r="T329" s="189" t="str">
        <f>IF(R329=1,P329,"0")</f>
        <v>0</v>
      </c>
      <c r="U329" s="189">
        <f>S329+T329</f>
        <v>0</v>
      </c>
      <c r="V329" s="189">
        <f>IF(R329=2,O329,"0")</f>
        <v>55</v>
      </c>
      <c r="W329" s="189">
        <f>IF(R329=2,P329,"0")</f>
        <v>78</v>
      </c>
      <c r="X329" s="189">
        <f>V329+W329</f>
        <v>133</v>
      </c>
    </row>
    <row r="330" spans="1:24" ht="16.5" customHeight="1">
      <c r="A330" s="186"/>
      <c r="B330" s="187" t="s">
        <v>111</v>
      </c>
      <c r="C330" s="188">
        <v>105</v>
      </c>
      <c r="D330" s="188">
        <v>51</v>
      </c>
      <c r="E330" s="188">
        <f>C330+D330</f>
        <v>156</v>
      </c>
      <c r="F330" s="188">
        <v>0</v>
      </c>
      <c r="G330" s="188">
        <v>0</v>
      </c>
      <c r="H330" s="188">
        <f>F330+G330</f>
        <v>0</v>
      </c>
      <c r="I330" s="188">
        <v>0</v>
      </c>
      <c r="J330" s="188">
        <v>0</v>
      </c>
      <c r="K330" s="188">
        <f>I330+J330</f>
        <v>0</v>
      </c>
      <c r="L330" s="188">
        <v>0</v>
      </c>
      <c r="M330" s="188">
        <v>0</v>
      </c>
      <c r="N330" s="188">
        <f>L330+M330</f>
        <v>0</v>
      </c>
      <c r="O330" s="188">
        <f t="shared" si="412"/>
        <v>105</v>
      </c>
      <c r="P330" s="188">
        <f t="shared" si="412"/>
        <v>51</v>
      </c>
      <c r="Q330" s="189">
        <f>O330+P330</f>
        <v>156</v>
      </c>
      <c r="R330" s="174">
        <v>2</v>
      </c>
      <c r="S330" s="189" t="str">
        <f>IF(R330=1,O330,"0")</f>
        <v>0</v>
      </c>
      <c r="T330" s="189" t="str">
        <f>IF(R330=1,P330,"0")</f>
        <v>0</v>
      </c>
      <c r="U330" s="189">
        <f>S330+T330</f>
        <v>0</v>
      </c>
      <c r="V330" s="189">
        <f>IF(R330=2,O330,"0")</f>
        <v>105</v>
      </c>
      <c r="W330" s="189">
        <f>IF(R330=2,P330,"0")</f>
        <v>51</v>
      </c>
      <c r="X330" s="189">
        <f>V330+W330</f>
        <v>156</v>
      </c>
    </row>
    <row r="331" spans="1:24" ht="16.5" customHeight="1">
      <c r="A331" s="186"/>
      <c r="B331" s="187" t="s">
        <v>47</v>
      </c>
      <c r="C331" s="188">
        <v>78</v>
      </c>
      <c r="D331" s="188">
        <v>65</v>
      </c>
      <c r="E331" s="188">
        <f>C331+D331</f>
        <v>143</v>
      </c>
      <c r="F331" s="188">
        <v>0</v>
      </c>
      <c r="G331" s="188">
        <v>0</v>
      </c>
      <c r="H331" s="188">
        <f>F331+G331</f>
        <v>0</v>
      </c>
      <c r="I331" s="188">
        <v>0</v>
      </c>
      <c r="J331" s="188">
        <v>0</v>
      </c>
      <c r="K331" s="188">
        <f>I331+J331</f>
        <v>0</v>
      </c>
      <c r="L331" s="188">
        <v>0</v>
      </c>
      <c r="M331" s="188">
        <v>0</v>
      </c>
      <c r="N331" s="188">
        <f>L331+M331</f>
        <v>0</v>
      </c>
      <c r="O331" s="188">
        <f t="shared" si="412"/>
        <v>78</v>
      </c>
      <c r="P331" s="188">
        <f t="shared" si="412"/>
        <v>65</v>
      </c>
      <c r="Q331" s="189">
        <f>O331+P331</f>
        <v>143</v>
      </c>
      <c r="R331" s="174">
        <v>2</v>
      </c>
      <c r="S331" s="189" t="str">
        <f>IF(R331=1,O331,"0")</f>
        <v>0</v>
      </c>
      <c r="T331" s="189" t="str">
        <f>IF(R331=1,P331,"0")</f>
        <v>0</v>
      </c>
      <c r="U331" s="189">
        <f>S331+T331</f>
        <v>0</v>
      </c>
      <c r="V331" s="189">
        <f>IF(R331=2,O331,"0")</f>
        <v>78</v>
      </c>
      <c r="W331" s="189">
        <f>IF(R331=2,P331,"0")</f>
        <v>65</v>
      </c>
      <c r="X331" s="189">
        <f>V331+W331</f>
        <v>143</v>
      </c>
    </row>
    <row r="332" spans="1:24" ht="16.5" customHeight="1">
      <c r="A332" s="186"/>
      <c r="B332" s="187" t="s">
        <v>46</v>
      </c>
      <c r="C332" s="188">
        <v>56</v>
      </c>
      <c r="D332" s="188">
        <f>31-2</f>
        <v>29</v>
      </c>
      <c r="E332" s="188">
        <f>C332+D332</f>
        <v>85</v>
      </c>
      <c r="F332" s="188">
        <v>0</v>
      </c>
      <c r="G332" s="188">
        <v>0</v>
      </c>
      <c r="H332" s="188">
        <f>F332+G332</f>
        <v>0</v>
      </c>
      <c r="I332" s="188">
        <v>0</v>
      </c>
      <c r="J332" s="188">
        <v>0</v>
      </c>
      <c r="K332" s="188">
        <f>I332+J332</f>
        <v>0</v>
      </c>
      <c r="L332" s="188">
        <v>0</v>
      </c>
      <c r="M332" s="188">
        <v>0</v>
      </c>
      <c r="N332" s="188">
        <f>L332+M332</f>
        <v>0</v>
      </c>
      <c r="O332" s="188">
        <f t="shared" si="412"/>
        <v>56</v>
      </c>
      <c r="P332" s="188">
        <f t="shared" si="412"/>
        <v>29</v>
      </c>
      <c r="Q332" s="189">
        <f>O332+P332</f>
        <v>85</v>
      </c>
      <c r="R332" s="174">
        <v>2</v>
      </c>
      <c r="S332" s="189" t="str">
        <f>IF(R332=1,O332,"0")</f>
        <v>0</v>
      </c>
      <c r="T332" s="189" t="str">
        <f>IF(R332=1,P332,"0")</f>
        <v>0</v>
      </c>
      <c r="U332" s="189">
        <f>S332+T332</f>
        <v>0</v>
      </c>
      <c r="V332" s="189">
        <f>IF(R332=2,O332,"0")</f>
        <v>56</v>
      </c>
      <c r="W332" s="189">
        <f>IF(R332=2,P332,"0")</f>
        <v>29</v>
      </c>
      <c r="X332" s="189">
        <f>V332+W332</f>
        <v>85</v>
      </c>
    </row>
    <row r="333" spans="1:24" ht="16.5" customHeight="1">
      <c r="A333" s="186"/>
      <c r="B333" s="187" t="s">
        <v>48</v>
      </c>
      <c r="C333" s="188">
        <v>111</v>
      </c>
      <c r="D333" s="188">
        <v>48</v>
      </c>
      <c r="E333" s="188">
        <f>C333+D333</f>
        <v>159</v>
      </c>
      <c r="F333" s="188">
        <v>0</v>
      </c>
      <c r="G333" s="188">
        <v>0</v>
      </c>
      <c r="H333" s="188">
        <f>F333+G333</f>
        <v>0</v>
      </c>
      <c r="I333" s="188">
        <v>0</v>
      </c>
      <c r="J333" s="188">
        <v>0</v>
      </c>
      <c r="K333" s="188">
        <f>I333+J333</f>
        <v>0</v>
      </c>
      <c r="L333" s="188">
        <v>0</v>
      </c>
      <c r="M333" s="188">
        <v>0</v>
      </c>
      <c r="N333" s="188">
        <f>L333+M333</f>
        <v>0</v>
      </c>
      <c r="O333" s="188">
        <f t="shared" si="412"/>
        <v>111</v>
      </c>
      <c r="P333" s="188">
        <f t="shared" si="412"/>
        <v>48</v>
      </c>
      <c r="Q333" s="189">
        <f>O333+P333</f>
        <v>159</v>
      </c>
      <c r="R333" s="174">
        <v>2</v>
      </c>
      <c r="S333" s="189" t="str">
        <f>IF(R333=1,O333,"0")</f>
        <v>0</v>
      </c>
      <c r="T333" s="189" t="str">
        <f>IF(R333=1,P333,"0")</f>
        <v>0</v>
      </c>
      <c r="U333" s="189">
        <f>S333+T333</f>
        <v>0</v>
      </c>
      <c r="V333" s="189">
        <f>IF(R333=2,O333,"0")</f>
        <v>111</v>
      </c>
      <c r="W333" s="189">
        <f>IF(R333=2,P333,"0")</f>
        <v>48</v>
      </c>
      <c r="X333" s="189">
        <f>V333+W333</f>
        <v>159</v>
      </c>
    </row>
    <row r="334" spans="1:24" s="194" customFormat="1" ht="16.5" customHeight="1">
      <c r="A334" s="190"/>
      <c r="B334" s="191" t="s">
        <v>87</v>
      </c>
      <c r="C334" s="192">
        <f t="shared" ref="C334:X334" si="413">SUM(C329:C333)</f>
        <v>405</v>
      </c>
      <c r="D334" s="192">
        <f t="shared" si="413"/>
        <v>271</v>
      </c>
      <c r="E334" s="192">
        <f t="shared" si="413"/>
        <v>676</v>
      </c>
      <c r="F334" s="192">
        <f t="shared" si="413"/>
        <v>0</v>
      </c>
      <c r="G334" s="192">
        <f t="shared" si="413"/>
        <v>0</v>
      </c>
      <c r="H334" s="192">
        <f t="shared" si="413"/>
        <v>0</v>
      </c>
      <c r="I334" s="192">
        <f t="shared" si="413"/>
        <v>0</v>
      </c>
      <c r="J334" s="192">
        <f t="shared" si="413"/>
        <v>0</v>
      </c>
      <c r="K334" s="192">
        <f t="shared" si="413"/>
        <v>0</v>
      </c>
      <c r="L334" s="192">
        <f t="shared" si="413"/>
        <v>0</v>
      </c>
      <c r="M334" s="192">
        <f t="shared" si="413"/>
        <v>0</v>
      </c>
      <c r="N334" s="192">
        <f t="shared" si="413"/>
        <v>0</v>
      </c>
      <c r="O334" s="192">
        <f t="shared" si="413"/>
        <v>405</v>
      </c>
      <c r="P334" s="192">
        <f t="shared" si="413"/>
        <v>271</v>
      </c>
      <c r="Q334" s="173">
        <f t="shared" si="413"/>
        <v>676</v>
      </c>
      <c r="R334" s="174">
        <f t="shared" si="413"/>
        <v>10</v>
      </c>
      <c r="S334" s="173">
        <f t="shared" si="413"/>
        <v>0</v>
      </c>
      <c r="T334" s="173">
        <f t="shared" si="413"/>
        <v>0</v>
      </c>
      <c r="U334" s="173">
        <f t="shared" si="413"/>
        <v>0</v>
      </c>
      <c r="V334" s="173">
        <f t="shared" si="413"/>
        <v>405</v>
      </c>
      <c r="W334" s="173">
        <f t="shared" si="413"/>
        <v>271</v>
      </c>
      <c r="X334" s="173">
        <f t="shared" si="413"/>
        <v>676</v>
      </c>
    </row>
    <row r="335" spans="1:24" ht="16.5" customHeight="1">
      <c r="A335" s="186"/>
      <c r="B335" s="197" t="s">
        <v>159</v>
      </c>
      <c r="C335" s="177"/>
      <c r="D335" s="177"/>
      <c r="E335" s="177"/>
      <c r="F335" s="177"/>
      <c r="G335" s="177"/>
      <c r="H335" s="177"/>
      <c r="I335" s="177"/>
      <c r="J335" s="177"/>
      <c r="K335" s="177"/>
      <c r="L335" s="177"/>
      <c r="M335" s="177"/>
      <c r="N335" s="177"/>
      <c r="O335" s="177"/>
      <c r="P335" s="177"/>
      <c r="Q335" s="195"/>
      <c r="R335" s="178"/>
      <c r="S335" s="195"/>
      <c r="T335" s="195"/>
      <c r="U335" s="195"/>
      <c r="V335" s="195"/>
      <c r="W335" s="195"/>
      <c r="X335" s="196"/>
    </row>
    <row r="336" spans="1:24" ht="16.5" customHeight="1">
      <c r="A336" s="186"/>
      <c r="B336" s="187" t="s">
        <v>162</v>
      </c>
      <c r="C336" s="188">
        <v>0</v>
      </c>
      <c r="D336" s="188">
        <v>0</v>
      </c>
      <c r="E336" s="188">
        <f t="shared" ref="E336:E391" si="414">C336+D336</f>
        <v>0</v>
      </c>
      <c r="F336" s="188">
        <v>0</v>
      </c>
      <c r="G336" s="188">
        <v>0</v>
      </c>
      <c r="H336" s="188">
        <f t="shared" ref="H336:H391" si="415">F336+G336</f>
        <v>0</v>
      </c>
      <c r="I336" s="188">
        <v>17</v>
      </c>
      <c r="J336" s="188">
        <v>10</v>
      </c>
      <c r="K336" s="188">
        <f t="shared" ref="K336:K391" si="416">I336+J336</f>
        <v>27</v>
      </c>
      <c r="L336" s="188">
        <v>0</v>
      </c>
      <c r="M336" s="188">
        <v>0</v>
      </c>
      <c r="N336" s="188">
        <f t="shared" ref="N336:N391" si="417">L336+M336</f>
        <v>0</v>
      </c>
      <c r="O336" s="188">
        <f>C336+F336+I336+L336</f>
        <v>17</v>
      </c>
      <c r="P336" s="188">
        <f>D336+G336+J336+M336</f>
        <v>10</v>
      </c>
      <c r="Q336" s="189">
        <f t="shared" ref="Q336:Q390" si="418">O336+P336</f>
        <v>27</v>
      </c>
      <c r="R336" s="174">
        <v>2</v>
      </c>
      <c r="S336" s="189" t="str">
        <f t="shared" ref="S336:S390" si="419">IF(R336=1,O336,"0")</f>
        <v>0</v>
      </c>
      <c r="T336" s="189" t="str">
        <f t="shared" ref="T336:T390" si="420">IF(R336=1,P336,"0")</f>
        <v>0</v>
      </c>
      <c r="U336" s="189">
        <f t="shared" ref="U336:U390" si="421">S336+T336</f>
        <v>0</v>
      </c>
      <c r="V336" s="189">
        <f t="shared" ref="V336:V390" si="422">IF(R336=2,O336,"0")</f>
        <v>17</v>
      </c>
      <c r="W336" s="189">
        <f t="shared" ref="W336:W390" si="423">IF(R336=2,P336,"0")</f>
        <v>10</v>
      </c>
      <c r="X336" s="189">
        <f t="shared" ref="X336:X390" si="424">V336+W336</f>
        <v>27</v>
      </c>
    </row>
    <row r="337" spans="1:24" s="194" customFormat="1" ht="16.5" customHeight="1">
      <c r="A337" s="190"/>
      <c r="B337" s="191" t="s">
        <v>87</v>
      </c>
      <c r="C337" s="192">
        <f t="shared" ref="C337" si="425">SUM(C336)</f>
        <v>0</v>
      </c>
      <c r="D337" s="192">
        <f t="shared" ref="D337:X337" si="426">SUM(D336)</f>
        <v>0</v>
      </c>
      <c r="E337" s="192">
        <f t="shared" si="426"/>
        <v>0</v>
      </c>
      <c r="F337" s="192">
        <f t="shared" si="426"/>
        <v>0</v>
      </c>
      <c r="G337" s="192">
        <f t="shared" si="426"/>
        <v>0</v>
      </c>
      <c r="H337" s="192">
        <f t="shared" si="426"/>
        <v>0</v>
      </c>
      <c r="I337" s="192">
        <f t="shared" si="426"/>
        <v>17</v>
      </c>
      <c r="J337" s="192">
        <f t="shared" si="426"/>
        <v>10</v>
      </c>
      <c r="K337" s="192">
        <f t="shared" si="426"/>
        <v>27</v>
      </c>
      <c r="L337" s="192">
        <f t="shared" si="426"/>
        <v>0</v>
      </c>
      <c r="M337" s="192">
        <f t="shared" si="426"/>
        <v>0</v>
      </c>
      <c r="N337" s="192">
        <f t="shared" si="426"/>
        <v>0</v>
      </c>
      <c r="O337" s="192">
        <f t="shared" si="426"/>
        <v>17</v>
      </c>
      <c r="P337" s="192">
        <f t="shared" si="426"/>
        <v>10</v>
      </c>
      <c r="Q337" s="173">
        <f t="shared" si="426"/>
        <v>27</v>
      </c>
      <c r="R337" s="174">
        <f t="shared" si="426"/>
        <v>2</v>
      </c>
      <c r="S337" s="173">
        <f t="shared" si="426"/>
        <v>0</v>
      </c>
      <c r="T337" s="173">
        <f t="shared" si="426"/>
        <v>0</v>
      </c>
      <c r="U337" s="173">
        <f t="shared" si="426"/>
        <v>0</v>
      </c>
      <c r="V337" s="173">
        <f t="shared" si="426"/>
        <v>17</v>
      </c>
      <c r="W337" s="173">
        <f t="shared" si="426"/>
        <v>10</v>
      </c>
      <c r="X337" s="173">
        <f t="shared" si="426"/>
        <v>27</v>
      </c>
    </row>
    <row r="338" spans="1:24" s="194" customFormat="1" ht="16.5" customHeight="1">
      <c r="A338" s="190"/>
      <c r="B338" s="191" t="s">
        <v>131</v>
      </c>
      <c r="C338" s="192">
        <f t="shared" ref="C338:X338" si="427">C334+C337</f>
        <v>405</v>
      </c>
      <c r="D338" s="192">
        <f t="shared" si="427"/>
        <v>271</v>
      </c>
      <c r="E338" s="192">
        <f t="shared" si="427"/>
        <v>676</v>
      </c>
      <c r="F338" s="192">
        <f t="shared" si="427"/>
        <v>0</v>
      </c>
      <c r="G338" s="192">
        <f t="shared" si="427"/>
        <v>0</v>
      </c>
      <c r="H338" s="192">
        <f t="shared" si="427"/>
        <v>0</v>
      </c>
      <c r="I338" s="192">
        <f t="shared" si="427"/>
        <v>17</v>
      </c>
      <c r="J338" s="192">
        <f t="shared" si="427"/>
        <v>10</v>
      </c>
      <c r="K338" s="192">
        <f t="shared" si="427"/>
        <v>27</v>
      </c>
      <c r="L338" s="192">
        <f t="shared" si="427"/>
        <v>0</v>
      </c>
      <c r="M338" s="192">
        <f t="shared" si="427"/>
        <v>0</v>
      </c>
      <c r="N338" s="192">
        <f t="shared" si="427"/>
        <v>0</v>
      </c>
      <c r="O338" s="192">
        <f t="shared" si="427"/>
        <v>422</v>
      </c>
      <c r="P338" s="192">
        <f t="shared" si="427"/>
        <v>281</v>
      </c>
      <c r="Q338" s="173">
        <f t="shared" si="427"/>
        <v>703</v>
      </c>
      <c r="R338" s="174">
        <f t="shared" si="427"/>
        <v>12</v>
      </c>
      <c r="S338" s="173">
        <f t="shared" si="427"/>
        <v>0</v>
      </c>
      <c r="T338" s="173">
        <f t="shared" si="427"/>
        <v>0</v>
      </c>
      <c r="U338" s="173">
        <f t="shared" si="427"/>
        <v>0</v>
      </c>
      <c r="V338" s="173">
        <f t="shared" si="427"/>
        <v>422</v>
      </c>
      <c r="W338" s="173">
        <f t="shared" si="427"/>
        <v>281</v>
      </c>
      <c r="X338" s="173">
        <f t="shared" si="427"/>
        <v>703</v>
      </c>
    </row>
    <row r="339" spans="1:24" s="194" customFormat="1" ht="16.5" customHeight="1">
      <c r="A339" s="190"/>
      <c r="B339" s="191" t="s">
        <v>60</v>
      </c>
      <c r="C339" s="192">
        <f t="shared" ref="C339:X339" si="428">C326+C338</f>
        <v>1092</v>
      </c>
      <c r="D339" s="192">
        <f t="shared" si="428"/>
        <v>899</v>
      </c>
      <c r="E339" s="192">
        <f t="shared" si="428"/>
        <v>1991</v>
      </c>
      <c r="F339" s="192">
        <f t="shared" si="428"/>
        <v>0</v>
      </c>
      <c r="G339" s="192">
        <f t="shared" si="428"/>
        <v>0</v>
      </c>
      <c r="H339" s="192">
        <f t="shared" si="428"/>
        <v>0</v>
      </c>
      <c r="I339" s="192">
        <f t="shared" si="428"/>
        <v>17</v>
      </c>
      <c r="J339" s="192">
        <f t="shared" si="428"/>
        <v>10</v>
      </c>
      <c r="K339" s="192">
        <f t="shared" si="428"/>
        <v>27</v>
      </c>
      <c r="L339" s="192">
        <f t="shared" si="428"/>
        <v>0</v>
      </c>
      <c r="M339" s="192">
        <f t="shared" si="428"/>
        <v>0</v>
      </c>
      <c r="N339" s="192">
        <f t="shared" si="428"/>
        <v>0</v>
      </c>
      <c r="O339" s="192">
        <f t="shared" si="428"/>
        <v>1109</v>
      </c>
      <c r="P339" s="192">
        <f t="shared" si="428"/>
        <v>909</v>
      </c>
      <c r="Q339" s="173">
        <f t="shared" si="428"/>
        <v>2018</v>
      </c>
      <c r="R339" s="174">
        <f t="shared" si="428"/>
        <v>32</v>
      </c>
      <c r="S339" s="173">
        <f t="shared" si="428"/>
        <v>0</v>
      </c>
      <c r="T339" s="173">
        <f t="shared" si="428"/>
        <v>0</v>
      </c>
      <c r="U339" s="173">
        <f t="shared" si="428"/>
        <v>0</v>
      </c>
      <c r="V339" s="173">
        <f t="shared" si="428"/>
        <v>1109</v>
      </c>
      <c r="W339" s="173">
        <f t="shared" si="428"/>
        <v>909</v>
      </c>
      <c r="X339" s="173">
        <f t="shared" si="428"/>
        <v>2018</v>
      </c>
    </row>
    <row r="340" spans="1:24" ht="16.5" customHeight="1">
      <c r="A340" s="190" t="s">
        <v>76</v>
      </c>
      <c r="B340" s="187"/>
      <c r="C340" s="177"/>
      <c r="D340" s="177"/>
      <c r="E340" s="177"/>
      <c r="F340" s="177"/>
      <c r="G340" s="177"/>
      <c r="H340" s="177"/>
      <c r="I340" s="177"/>
      <c r="J340" s="177"/>
      <c r="K340" s="177"/>
      <c r="L340" s="177"/>
      <c r="M340" s="177"/>
      <c r="N340" s="177"/>
      <c r="O340" s="177"/>
      <c r="P340" s="177"/>
      <c r="Q340" s="195"/>
      <c r="R340" s="178"/>
      <c r="S340" s="195"/>
      <c r="T340" s="195"/>
      <c r="U340" s="195"/>
      <c r="V340" s="195"/>
      <c r="W340" s="195"/>
      <c r="X340" s="196"/>
    </row>
    <row r="341" spans="1:24" ht="16.5" customHeight="1">
      <c r="A341" s="190"/>
      <c r="B341" s="208" t="s">
        <v>88</v>
      </c>
      <c r="C341" s="177"/>
      <c r="D341" s="177"/>
      <c r="E341" s="177"/>
      <c r="F341" s="177"/>
      <c r="G341" s="177"/>
      <c r="H341" s="177"/>
      <c r="I341" s="177"/>
      <c r="J341" s="177"/>
      <c r="K341" s="177"/>
      <c r="L341" s="177"/>
      <c r="M341" s="177"/>
      <c r="N341" s="177"/>
      <c r="O341" s="177"/>
      <c r="P341" s="177"/>
      <c r="Q341" s="195"/>
      <c r="R341" s="178"/>
      <c r="S341" s="195"/>
      <c r="T341" s="195"/>
      <c r="U341" s="195"/>
      <c r="V341" s="195"/>
      <c r="W341" s="195"/>
      <c r="X341" s="196"/>
    </row>
    <row r="342" spans="1:24" ht="16.5" customHeight="1">
      <c r="A342" s="186"/>
      <c r="B342" s="176" t="s">
        <v>100</v>
      </c>
      <c r="C342" s="177"/>
      <c r="D342" s="177"/>
      <c r="E342" s="177"/>
      <c r="F342" s="198"/>
      <c r="G342" s="198"/>
      <c r="H342" s="177"/>
      <c r="I342" s="198"/>
      <c r="J342" s="198"/>
      <c r="K342" s="177"/>
      <c r="L342" s="198"/>
      <c r="M342" s="198"/>
      <c r="N342" s="177"/>
      <c r="O342" s="177"/>
      <c r="P342" s="177"/>
      <c r="Q342" s="195"/>
      <c r="R342" s="199"/>
      <c r="S342" s="195"/>
      <c r="T342" s="195"/>
      <c r="U342" s="195"/>
      <c r="V342" s="195"/>
      <c r="W342" s="195"/>
      <c r="X342" s="196"/>
    </row>
    <row r="343" spans="1:24" ht="16.5" customHeight="1">
      <c r="A343" s="186"/>
      <c r="B343" s="202" t="s">
        <v>50</v>
      </c>
      <c r="C343" s="188">
        <v>31</v>
      </c>
      <c r="D343" s="188">
        <f>116-1</f>
        <v>115</v>
      </c>
      <c r="E343" s="188">
        <f>C343+D343</f>
        <v>146</v>
      </c>
      <c r="F343" s="188">
        <v>0</v>
      </c>
      <c r="G343" s="188">
        <v>0</v>
      </c>
      <c r="H343" s="188">
        <f>F343+G343</f>
        <v>0</v>
      </c>
      <c r="I343" s="188">
        <v>0</v>
      </c>
      <c r="J343" s="188">
        <v>0</v>
      </c>
      <c r="K343" s="188">
        <f>I343+J343</f>
        <v>0</v>
      </c>
      <c r="L343" s="188">
        <v>0</v>
      </c>
      <c r="M343" s="188">
        <v>0</v>
      </c>
      <c r="N343" s="188">
        <f>L343+M343</f>
        <v>0</v>
      </c>
      <c r="O343" s="188">
        <f>C343+F343+I343+L343</f>
        <v>31</v>
      </c>
      <c r="P343" s="188">
        <f>D343+G343+J343+M343</f>
        <v>115</v>
      </c>
      <c r="Q343" s="189">
        <f>O343+P343</f>
        <v>146</v>
      </c>
      <c r="R343" s="174">
        <v>2</v>
      </c>
      <c r="S343" s="189" t="str">
        <f>IF(R343=1,O343,"0")</f>
        <v>0</v>
      </c>
      <c r="T343" s="189" t="str">
        <f>IF(R343=1,P343,"0")</f>
        <v>0</v>
      </c>
      <c r="U343" s="189">
        <f>S343+T343</f>
        <v>0</v>
      </c>
      <c r="V343" s="189">
        <f>IF(R343=2,O343,"0")</f>
        <v>31</v>
      </c>
      <c r="W343" s="189">
        <f>IF(R343=2,P343,"0")</f>
        <v>115</v>
      </c>
      <c r="X343" s="189">
        <f>V343+W343</f>
        <v>146</v>
      </c>
    </row>
    <row r="344" spans="1:24" ht="16.5" customHeight="1">
      <c r="A344" s="175"/>
      <c r="B344" s="202" t="s">
        <v>49</v>
      </c>
      <c r="C344" s="188">
        <v>37</v>
      </c>
      <c r="D344" s="188">
        <v>148</v>
      </c>
      <c r="E344" s="188">
        <f t="shared" ref="E344:E350" si="429">C344+D344</f>
        <v>185</v>
      </c>
      <c r="F344" s="188">
        <v>0</v>
      </c>
      <c r="G344" s="188">
        <v>0</v>
      </c>
      <c r="H344" s="188">
        <f t="shared" ref="H344:H350" si="430">F344+G344</f>
        <v>0</v>
      </c>
      <c r="I344" s="188">
        <v>0</v>
      </c>
      <c r="J344" s="188">
        <v>0</v>
      </c>
      <c r="K344" s="188">
        <f t="shared" ref="K344:K350" si="431">I344+J344</f>
        <v>0</v>
      </c>
      <c r="L344" s="188">
        <v>0</v>
      </c>
      <c r="M344" s="188">
        <v>0</v>
      </c>
      <c r="N344" s="188">
        <f t="shared" ref="N344:N350" si="432">L344+M344</f>
        <v>0</v>
      </c>
      <c r="O344" s="188">
        <f t="shared" ref="O344:O350" si="433">C344+F344+I344+L344</f>
        <v>37</v>
      </c>
      <c r="P344" s="188">
        <f t="shared" ref="P344:P350" si="434">D344+G344+J344+M344</f>
        <v>148</v>
      </c>
      <c r="Q344" s="189">
        <f t="shared" ref="Q344:Q350" si="435">O344+P344</f>
        <v>185</v>
      </c>
      <c r="R344" s="174">
        <v>2</v>
      </c>
      <c r="S344" s="189" t="str">
        <f t="shared" ref="S344:S350" si="436">IF(R344=1,O344,"0")</f>
        <v>0</v>
      </c>
      <c r="T344" s="189" t="str">
        <f t="shared" ref="T344:T350" si="437">IF(R344=1,P344,"0")</f>
        <v>0</v>
      </c>
      <c r="U344" s="189">
        <f t="shared" ref="U344:U350" si="438">S344+T344</f>
        <v>0</v>
      </c>
      <c r="V344" s="189">
        <f t="shared" ref="V344:V350" si="439">IF(R344=2,O344,"0")</f>
        <v>37</v>
      </c>
      <c r="W344" s="189">
        <f t="shared" ref="W344:W350" si="440">IF(R344=2,P344,"0")</f>
        <v>148</v>
      </c>
      <c r="X344" s="189">
        <f t="shared" ref="X344:X350" si="441">V344+W344</f>
        <v>185</v>
      </c>
    </row>
    <row r="345" spans="1:24" ht="16.5" customHeight="1">
      <c r="A345" s="186"/>
      <c r="B345" s="205" t="s">
        <v>51</v>
      </c>
      <c r="C345" s="188">
        <v>27</v>
      </c>
      <c r="D345" s="188">
        <f>159-1</f>
        <v>158</v>
      </c>
      <c r="E345" s="188">
        <f t="shared" si="429"/>
        <v>185</v>
      </c>
      <c r="F345" s="188">
        <v>0</v>
      </c>
      <c r="G345" s="188">
        <v>0</v>
      </c>
      <c r="H345" s="188">
        <f t="shared" si="430"/>
        <v>0</v>
      </c>
      <c r="I345" s="188">
        <v>0</v>
      </c>
      <c r="J345" s="188">
        <v>0</v>
      </c>
      <c r="K345" s="188">
        <f t="shared" si="431"/>
        <v>0</v>
      </c>
      <c r="L345" s="188">
        <v>0</v>
      </c>
      <c r="M345" s="188">
        <v>0</v>
      </c>
      <c r="N345" s="188">
        <f t="shared" si="432"/>
        <v>0</v>
      </c>
      <c r="O345" s="188">
        <f t="shared" si="433"/>
        <v>27</v>
      </c>
      <c r="P345" s="188">
        <f t="shared" si="434"/>
        <v>158</v>
      </c>
      <c r="Q345" s="189">
        <f t="shared" si="435"/>
        <v>185</v>
      </c>
      <c r="R345" s="174">
        <v>2</v>
      </c>
      <c r="S345" s="189" t="str">
        <f t="shared" si="436"/>
        <v>0</v>
      </c>
      <c r="T345" s="189" t="str">
        <f t="shared" si="437"/>
        <v>0</v>
      </c>
      <c r="U345" s="189">
        <f t="shared" si="438"/>
        <v>0</v>
      </c>
      <c r="V345" s="189">
        <f t="shared" si="439"/>
        <v>27</v>
      </c>
      <c r="W345" s="189">
        <f t="shared" si="440"/>
        <v>158</v>
      </c>
      <c r="X345" s="189">
        <f t="shared" si="441"/>
        <v>185</v>
      </c>
    </row>
    <row r="346" spans="1:24" ht="16.5" customHeight="1">
      <c r="A346" s="186"/>
      <c r="B346" s="205" t="s">
        <v>224</v>
      </c>
      <c r="C346" s="188">
        <v>2</v>
      </c>
      <c r="D346" s="188">
        <v>0</v>
      </c>
      <c r="E346" s="188">
        <f t="shared" si="429"/>
        <v>2</v>
      </c>
      <c r="F346" s="188">
        <v>0</v>
      </c>
      <c r="G346" s="188">
        <v>0</v>
      </c>
      <c r="H346" s="188">
        <f t="shared" si="430"/>
        <v>0</v>
      </c>
      <c r="I346" s="188">
        <v>0</v>
      </c>
      <c r="J346" s="188">
        <v>0</v>
      </c>
      <c r="K346" s="188">
        <f t="shared" si="431"/>
        <v>0</v>
      </c>
      <c r="L346" s="188">
        <v>0</v>
      </c>
      <c r="M346" s="188">
        <v>0</v>
      </c>
      <c r="N346" s="188">
        <f t="shared" si="432"/>
        <v>0</v>
      </c>
      <c r="O346" s="188">
        <f t="shared" si="433"/>
        <v>2</v>
      </c>
      <c r="P346" s="188">
        <f t="shared" si="434"/>
        <v>0</v>
      </c>
      <c r="Q346" s="189">
        <f t="shared" si="435"/>
        <v>2</v>
      </c>
      <c r="R346" s="174">
        <v>2</v>
      </c>
      <c r="S346" s="189" t="str">
        <f t="shared" si="436"/>
        <v>0</v>
      </c>
      <c r="T346" s="189" t="str">
        <f t="shared" si="437"/>
        <v>0</v>
      </c>
      <c r="U346" s="189">
        <f t="shared" si="438"/>
        <v>0</v>
      </c>
      <c r="V346" s="189">
        <f t="shared" si="439"/>
        <v>2</v>
      </c>
      <c r="W346" s="189">
        <f t="shared" si="440"/>
        <v>0</v>
      </c>
      <c r="X346" s="189">
        <f t="shared" si="441"/>
        <v>2</v>
      </c>
    </row>
    <row r="347" spans="1:24" s="207" customFormat="1" ht="16.5" customHeight="1">
      <c r="A347" s="186"/>
      <c r="B347" s="202" t="s">
        <v>112</v>
      </c>
      <c r="C347" s="188">
        <v>137</v>
      </c>
      <c r="D347" s="188">
        <f>92-1</f>
        <v>91</v>
      </c>
      <c r="E347" s="188">
        <f t="shared" si="429"/>
        <v>228</v>
      </c>
      <c r="F347" s="188">
        <v>0</v>
      </c>
      <c r="G347" s="188">
        <v>0</v>
      </c>
      <c r="H347" s="188">
        <f t="shared" si="430"/>
        <v>0</v>
      </c>
      <c r="I347" s="188">
        <v>0</v>
      </c>
      <c r="J347" s="188">
        <v>0</v>
      </c>
      <c r="K347" s="188">
        <f t="shared" si="431"/>
        <v>0</v>
      </c>
      <c r="L347" s="188">
        <v>0</v>
      </c>
      <c r="M347" s="188">
        <v>0</v>
      </c>
      <c r="N347" s="188">
        <f t="shared" si="432"/>
        <v>0</v>
      </c>
      <c r="O347" s="188">
        <f t="shared" si="433"/>
        <v>137</v>
      </c>
      <c r="P347" s="188">
        <f t="shared" si="434"/>
        <v>91</v>
      </c>
      <c r="Q347" s="189">
        <f t="shared" si="435"/>
        <v>228</v>
      </c>
      <c r="R347" s="174">
        <v>2</v>
      </c>
      <c r="S347" s="189" t="str">
        <f t="shared" si="436"/>
        <v>0</v>
      </c>
      <c r="T347" s="189" t="str">
        <f t="shared" si="437"/>
        <v>0</v>
      </c>
      <c r="U347" s="189">
        <f t="shared" si="438"/>
        <v>0</v>
      </c>
      <c r="V347" s="189">
        <f t="shared" si="439"/>
        <v>137</v>
      </c>
      <c r="W347" s="189">
        <f t="shared" si="440"/>
        <v>91</v>
      </c>
      <c r="X347" s="189">
        <f t="shared" si="441"/>
        <v>228</v>
      </c>
    </row>
    <row r="348" spans="1:24" ht="16.5" customHeight="1">
      <c r="A348" s="186"/>
      <c r="B348" s="202" t="s">
        <v>53</v>
      </c>
      <c r="C348" s="188">
        <v>35</v>
      </c>
      <c r="D348" s="188">
        <f>56-1</f>
        <v>55</v>
      </c>
      <c r="E348" s="188">
        <f t="shared" si="429"/>
        <v>90</v>
      </c>
      <c r="F348" s="188">
        <v>0</v>
      </c>
      <c r="G348" s="188">
        <v>0</v>
      </c>
      <c r="H348" s="188">
        <f t="shared" si="430"/>
        <v>0</v>
      </c>
      <c r="I348" s="188">
        <v>0</v>
      </c>
      <c r="J348" s="188">
        <v>0</v>
      </c>
      <c r="K348" s="188">
        <f t="shared" si="431"/>
        <v>0</v>
      </c>
      <c r="L348" s="188">
        <v>0</v>
      </c>
      <c r="M348" s="188">
        <v>0</v>
      </c>
      <c r="N348" s="188">
        <f t="shared" si="432"/>
        <v>0</v>
      </c>
      <c r="O348" s="188">
        <f t="shared" si="433"/>
        <v>35</v>
      </c>
      <c r="P348" s="188">
        <f t="shared" si="434"/>
        <v>55</v>
      </c>
      <c r="Q348" s="189">
        <f t="shared" si="435"/>
        <v>90</v>
      </c>
      <c r="R348" s="174">
        <v>2</v>
      </c>
      <c r="S348" s="189" t="str">
        <f t="shared" si="436"/>
        <v>0</v>
      </c>
      <c r="T348" s="189" t="str">
        <f t="shared" si="437"/>
        <v>0</v>
      </c>
      <c r="U348" s="189">
        <f t="shared" si="438"/>
        <v>0</v>
      </c>
      <c r="V348" s="189">
        <f t="shared" si="439"/>
        <v>35</v>
      </c>
      <c r="W348" s="189">
        <f t="shared" si="440"/>
        <v>55</v>
      </c>
      <c r="X348" s="189">
        <f t="shared" si="441"/>
        <v>90</v>
      </c>
    </row>
    <row r="349" spans="1:24" ht="16.5" customHeight="1">
      <c r="A349" s="186"/>
      <c r="B349" s="205" t="s">
        <v>77</v>
      </c>
      <c r="C349" s="188">
        <v>151</v>
      </c>
      <c r="D349" s="188">
        <v>88</v>
      </c>
      <c r="E349" s="188">
        <f t="shared" si="429"/>
        <v>239</v>
      </c>
      <c r="F349" s="188">
        <v>0</v>
      </c>
      <c r="G349" s="188">
        <v>0</v>
      </c>
      <c r="H349" s="188">
        <f t="shared" si="430"/>
        <v>0</v>
      </c>
      <c r="I349" s="188">
        <v>0</v>
      </c>
      <c r="J349" s="188">
        <v>0</v>
      </c>
      <c r="K349" s="188">
        <f t="shared" si="431"/>
        <v>0</v>
      </c>
      <c r="L349" s="188">
        <v>0</v>
      </c>
      <c r="M349" s="188">
        <v>0</v>
      </c>
      <c r="N349" s="188">
        <f t="shared" si="432"/>
        <v>0</v>
      </c>
      <c r="O349" s="188">
        <f t="shared" si="433"/>
        <v>151</v>
      </c>
      <c r="P349" s="188">
        <f t="shared" si="434"/>
        <v>88</v>
      </c>
      <c r="Q349" s="189">
        <f t="shared" si="435"/>
        <v>239</v>
      </c>
      <c r="R349" s="174">
        <v>2</v>
      </c>
      <c r="S349" s="189" t="str">
        <f t="shared" si="436"/>
        <v>0</v>
      </c>
      <c r="T349" s="189" t="str">
        <f t="shared" si="437"/>
        <v>0</v>
      </c>
      <c r="U349" s="189">
        <f t="shared" si="438"/>
        <v>0</v>
      </c>
      <c r="V349" s="189">
        <f t="shared" si="439"/>
        <v>151</v>
      </c>
      <c r="W349" s="189">
        <f t="shared" si="440"/>
        <v>88</v>
      </c>
      <c r="X349" s="189">
        <f t="shared" si="441"/>
        <v>239</v>
      </c>
    </row>
    <row r="350" spans="1:24" ht="16.5" customHeight="1">
      <c r="A350" s="186"/>
      <c r="B350" s="202" t="s">
        <v>52</v>
      </c>
      <c r="C350" s="188">
        <v>34</v>
      </c>
      <c r="D350" s="188">
        <v>122</v>
      </c>
      <c r="E350" s="188">
        <f t="shared" si="429"/>
        <v>156</v>
      </c>
      <c r="F350" s="188">
        <v>0</v>
      </c>
      <c r="G350" s="188">
        <v>0</v>
      </c>
      <c r="H350" s="188">
        <f t="shared" si="430"/>
        <v>0</v>
      </c>
      <c r="I350" s="188">
        <v>0</v>
      </c>
      <c r="J350" s="188">
        <v>0</v>
      </c>
      <c r="K350" s="188">
        <f t="shared" si="431"/>
        <v>0</v>
      </c>
      <c r="L350" s="188">
        <v>0</v>
      </c>
      <c r="M350" s="188">
        <v>0</v>
      </c>
      <c r="N350" s="188">
        <f t="shared" si="432"/>
        <v>0</v>
      </c>
      <c r="O350" s="188">
        <f t="shared" si="433"/>
        <v>34</v>
      </c>
      <c r="P350" s="188">
        <f t="shared" si="434"/>
        <v>122</v>
      </c>
      <c r="Q350" s="189">
        <f t="shared" si="435"/>
        <v>156</v>
      </c>
      <c r="R350" s="174">
        <v>2</v>
      </c>
      <c r="S350" s="189" t="str">
        <f t="shared" si="436"/>
        <v>0</v>
      </c>
      <c r="T350" s="189" t="str">
        <f t="shared" si="437"/>
        <v>0</v>
      </c>
      <c r="U350" s="189">
        <f t="shared" si="438"/>
        <v>0</v>
      </c>
      <c r="V350" s="189">
        <f t="shared" si="439"/>
        <v>34</v>
      </c>
      <c r="W350" s="189">
        <f t="shared" si="440"/>
        <v>122</v>
      </c>
      <c r="X350" s="189">
        <f t="shared" si="441"/>
        <v>156</v>
      </c>
    </row>
    <row r="351" spans="1:24" s="194" customFormat="1" ht="16.5" customHeight="1">
      <c r="A351" s="190"/>
      <c r="B351" s="201" t="s">
        <v>87</v>
      </c>
      <c r="C351" s="192">
        <f t="shared" ref="C351:X351" si="442">SUM(C343:C350)</f>
        <v>454</v>
      </c>
      <c r="D351" s="192">
        <f t="shared" si="442"/>
        <v>777</v>
      </c>
      <c r="E351" s="192">
        <f t="shared" si="442"/>
        <v>1231</v>
      </c>
      <c r="F351" s="192">
        <f t="shared" si="442"/>
        <v>0</v>
      </c>
      <c r="G351" s="192">
        <f t="shared" si="442"/>
        <v>0</v>
      </c>
      <c r="H351" s="192">
        <f t="shared" si="442"/>
        <v>0</v>
      </c>
      <c r="I351" s="192">
        <f t="shared" si="442"/>
        <v>0</v>
      </c>
      <c r="J351" s="192">
        <f t="shared" si="442"/>
        <v>0</v>
      </c>
      <c r="K351" s="192">
        <f t="shared" si="442"/>
        <v>0</v>
      </c>
      <c r="L351" s="192">
        <f t="shared" si="442"/>
        <v>0</v>
      </c>
      <c r="M351" s="192">
        <f t="shared" si="442"/>
        <v>0</v>
      </c>
      <c r="N351" s="192">
        <f t="shared" si="442"/>
        <v>0</v>
      </c>
      <c r="O351" s="192">
        <f t="shared" si="442"/>
        <v>454</v>
      </c>
      <c r="P351" s="192">
        <f t="shared" si="442"/>
        <v>777</v>
      </c>
      <c r="Q351" s="173">
        <f t="shared" si="442"/>
        <v>1231</v>
      </c>
      <c r="R351" s="174">
        <f t="shared" si="442"/>
        <v>16</v>
      </c>
      <c r="S351" s="173">
        <f t="shared" si="442"/>
        <v>0</v>
      </c>
      <c r="T351" s="173">
        <f t="shared" si="442"/>
        <v>0</v>
      </c>
      <c r="U351" s="173">
        <f t="shared" si="442"/>
        <v>0</v>
      </c>
      <c r="V351" s="173">
        <f t="shared" si="442"/>
        <v>454</v>
      </c>
      <c r="W351" s="173">
        <f t="shared" si="442"/>
        <v>777</v>
      </c>
      <c r="X351" s="173">
        <f t="shared" si="442"/>
        <v>1231</v>
      </c>
    </row>
    <row r="352" spans="1:24" ht="16.5" customHeight="1">
      <c r="A352" s="186"/>
      <c r="B352" s="211" t="s">
        <v>159</v>
      </c>
      <c r="C352" s="177"/>
      <c r="D352" s="177"/>
      <c r="E352" s="177"/>
      <c r="F352" s="177"/>
      <c r="G352" s="177"/>
      <c r="H352" s="177"/>
      <c r="I352" s="177"/>
      <c r="J352" s="177"/>
      <c r="K352" s="177"/>
      <c r="L352" s="177"/>
      <c r="M352" s="177"/>
      <c r="N352" s="177"/>
      <c r="O352" s="177"/>
      <c r="P352" s="177"/>
      <c r="Q352" s="195"/>
      <c r="R352" s="178"/>
      <c r="S352" s="195"/>
      <c r="T352" s="195"/>
      <c r="U352" s="195"/>
      <c r="V352" s="195"/>
      <c r="W352" s="195"/>
      <c r="X352" s="196"/>
    </row>
    <row r="353" spans="1:24" ht="16.5" customHeight="1">
      <c r="A353" s="186"/>
      <c r="B353" s="202" t="s">
        <v>123</v>
      </c>
      <c r="C353" s="188">
        <v>0</v>
      </c>
      <c r="D353" s="188">
        <v>0</v>
      </c>
      <c r="E353" s="188">
        <f t="shared" si="414"/>
        <v>0</v>
      </c>
      <c r="F353" s="188">
        <v>0</v>
      </c>
      <c r="G353" s="188">
        <v>0</v>
      </c>
      <c r="H353" s="188">
        <f t="shared" si="415"/>
        <v>0</v>
      </c>
      <c r="I353" s="188">
        <v>6</v>
      </c>
      <c r="J353" s="188">
        <v>12</v>
      </c>
      <c r="K353" s="188">
        <f t="shared" si="416"/>
        <v>18</v>
      </c>
      <c r="L353" s="188">
        <v>0</v>
      </c>
      <c r="M353" s="188">
        <v>0</v>
      </c>
      <c r="N353" s="188">
        <f t="shared" si="417"/>
        <v>0</v>
      </c>
      <c r="O353" s="188">
        <f>C353+F353+I353+L353</f>
        <v>6</v>
      </c>
      <c r="P353" s="188">
        <f>D353+G353+J353+M353</f>
        <v>12</v>
      </c>
      <c r="Q353" s="189">
        <f t="shared" si="418"/>
        <v>18</v>
      </c>
      <c r="R353" s="174">
        <v>2</v>
      </c>
      <c r="S353" s="189" t="str">
        <f t="shared" si="419"/>
        <v>0</v>
      </c>
      <c r="T353" s="189" t="str">
        <f t="shared" si="420"/>
        <v>0</v>
      </c>
      <c r="U353" s="189">
        <f t="shared" si="421"/>
        <v>0</v>
      </c>
      <c r="V353" s="189">
        <f t="shared" si="422"/>
        <v>6</v>
      </c>
      <c r="W353" s="189">
        <f t="shared" si="423"/>
        <v>12</v>
      </c>
      <c r="X353" s="189">
        <f t="shared" si="424"/>
        <v>18</v>
      </c>
    </row>
    <row r="354" spans="1:24" ht="16.5" customHeight="1">
      <c r="A354" s="186"/>
      <c r="B354" s="202" t="s">
        <v>124</v>
      </c>
      <c r="C354" s="188">
        <v>0</v>
      </c>
      <c r="D354" s="188">
        <v>0</v>
      </c>
      <c r="E354" s="188">
        <f t="shared" si="414"/>
        <v>0</v>
      </c>
      <c r="F354" s="188">
        <v>0</v>
      </c>
      <c r="G354" s="188">
        <v>0</v>
      </c>
      <c r="H354" s="188">
        <f t="shared" si="415"/>
        <v>0</v>
      </c>
      <c r="I354" s="188">
        <v>9</v>
      </c>
      <c r="J354" s="188">
        <v>7</v>
      </c>
      <c r="K354" s="188">
        <f t="shared" si="416"/>
        <v>16</v>
      </c>
      <c r="L354" s="188">
        <v>0</v>
      </c>
      <c r="M354" s="188">
        <v>0</v>
      </c>
      <c r="N354" s="188">
        <f t="shared" si="417"/>
        <v>0</v>
      </c>
      <c r="O354" s="188">
        <f>C354+F354+I354+L354</f>
        <v>9</v>
      </c>
      <c r="P354" s="188">
        <f>D354+G354+J354+M354</f>
        <v>7</v>
      </c>
      <c r="Q354" s="189">
        <f t="shared" si="418"/>
        <v>16</v>
      </c>
      <c r="R354" s="174">
        <v>2</v>
      </c>
      <c r="S354" s="189" t="str">
        <f t="shared" si="419"/>
        <v>0</v>
      </c>
      <c r="T354" s="189" t="str">
        <f t="shared" si="420"/>
        <v>0</v>
      </c>
      <c r="U354" s="189">
        <f t="shared" si="421"/>
        <v>0</v>
      </c>
      <c r="V354" s="189">
        <f t="shared" si="422"/>
        <v>9</v>
      </c>
      <c r="W354" s="189">
        <f t="shared" si="423"/>
        <v>7</v>
      </c>
      <c r="X354" s="189">
        <f t="shared" si="424"/>
        <v>16</v>
      </c>
    </row>
    <row r="355" spans="1:24" s="194" customFormat="1" ht="16.5" customHeight="1">
      <c r="A355" s="190"/>
      <c r="B355" s="201" t="s">
        <v>87</v>
      </c>
      <c r="C355" s="192">
        <f t="shared" ref="C355:X355" si="443">SUM(C353:C354)</f>
        <v>0</v>
      </c>
      <c r="D355" s="192">
        <f t="shared" si="443"/>
        <v>0</v>
      </c>
      <c r="E355" s="192">
        <f t="shared" si="443"/>
        <v>0</v>
      </c>
      <c r="F355" s="192">
        <f t="shared" si="443"/>
        <v>0</v>
      </c>
      <c r="G355" s="192">
        <f t="shared" si="443"/>
        <v>0</v>
      </c>
      <c r="H355" s="192">
        <f t="shared" si="443"/>
        <v>0</v>
      </c>
      <c r="I355" s="192">
        <f t="shared" si="443"/>
        <v>15</v>
      </c>
      <c r="J355" s="192">
        <f t="shared" si="443"/>
        <v>19</v>
      </c>
      <c r="K355" s="192">
        <f t="shared" si="443"/>
        <v>34</v>
      </c>
      <c r="L355" s="192">
        <f t="shared" si="443"/>
        <v>0</v>
      </c>
      <c r="M355" s="192">
        <f t="shared" si="443"/>
        <v>0</v>
      </c>
      <c r="N355" s="192">
        <f t="shared" si="443"/>
        <v>0</v>
      </c>
      <c r="O355" s="192">
        <f t="shared" si="443"/>
        <v>15</v>
      </c>
      <c r="P355" s="192">
        <f t="shared" si="443"/>
        <v>19</v>
      </c>
      <c r="Q355" s="173">
        <f t="shared" si="443"/>
        <v>34</v>
      </c>
      <c r="R355" s="174">
        <f t="shared" si="443"/>
        <v>4</v>
      </c>
      <c r="S355" s="173">
        <f t="shared" si="443"/>
        <v>0</v>
      </c>
      <c r="T355" s="173">
        <f t="shared" si="443"/>
        <v>0</v>
      </c>
      <c r="U355" s="173">
        <f t="shared" si="443"/>
        <v>0</v>
      </c>
      <c r="V355" s="173">
        <f t="shared" si="443"/>
        <v>15</v>
      </c>
      <c r="W355" s="173">
        <f t="shared" si="443"/>
        <v>19</v>
      </c>
      <c r="X355" s="173">
        <f t="shared" si="443"/>
        <v>34</v>
      </c>
    </row>
    <row r="356" spans="1:24" s="194" customFormat="1" ht="16.5" customHeight="1">
      <c r="A356" s="190"/>
      <c r="B356" s="201" t="s">
        <v>89</v>
      </c>
      <c r="C356" s="192">
        <f t="shared" ref="C356:X356" si="444">C351+C355</f>
        <v>454</v>
      </c>
      <c r="D356" s="192">
        <f t="shared" si="444"/>
        <v>777</v>
      </c>
      <c r="E356" s="192">
        <f t="shared" si="444"/>
        <v>1231</v>
      </c>
      <c r="F356" s="192">
        <f t="shared" si="444"/>
        <v>0</v>
      </c>
      <c r="G356" s="192">
        <f t="shared" si="444"/>
        <v>0</v>
      </c>
      <c r="H356" s="192">
        <f t="shared" si="444"/>
        <v>0</v>
      </c>
      <c r="I356" s="192">
        <f t="shared" si="444"/>
        <v>15</v>
      </c>
      <c r="J356" s="192">
        <f t="shared" si="444"/>
        <v>19</v>
      </c>
      <c r="K356" s="192">
        <f t="shared" si="444"/>
        <v>34</v>
      </c>
      <c r="L356" s="192">
        <f t="shared" si="444"/>
        <v>0</v>
      </c>
      <c r="M356" s="192">
        <f t="shared" si="444"/>
        <v>0</v>
      </c>
      <c r="N356" s="192">
        <f t="shared" si="444"/>
        <v>0</v>
      </c>
      <c r="O356" s="192">
        <f t="shared" si="444"/>
        <v>469</v>
      </c>
      <c r="P356" s="192">
        <f t="shared" si="444"/>
        <v>796</v>
      </c>
      <c r="Q356" s="173">
        <f t="shared" si="444"/>
        <v>1265</v>
      </c>
      <c r="R356" s="174">
        <f t="shared" si="444"/>
        <v>20</v>
      </c>
      <c r="S356" s="173">
        <f t="shared" si="444"/>
        <v>0</v>
      </c>
      <c r="T356" s="173">
        <f t="shared" si="444"/>
        <v>0</v>
      </c>
      <c r="U356" s="173">
        <f t="shared" si="444"/>
        <v>0</v>
      </c>
      <c r="V356" s="173">
        <f t="shared" si="444"/>
        <v>469</v>
      </c>
      <c r="W356" s="173">
        <f t="shared" si="444"/>
        <v>796</v>
      </c>
      <c r="X356" s="173">
        <f t="shared" si="444"/>
        <v>1265</v>
      </c>
    </row>
    <row r="357" spans="1:24" s="207" customFormat="1" ht="16.5" customHeight="1">
      <c r="A357" s="175"/>
      <c r="B357" s="222" t="s">
        <v>130</v>
      </c>
      <c r="C357" s="177"/>
      <c r="D357" s="177"/>
      <c r="E357" s="177"/>
      <c r="F357" s="195"/>
      <c r="G357" s="195"/>
      <c r="H357" s="177"/>
      <c r="I357" s="195"/>
      <c r="J357" s="195"/>
      <c r="K357" s="177"/>
      <c r="L357" s="195"/>
      <c r="M357" s="195"/>
      <c r="N357" s="177"/>
      <c r="O357" s="177"/>
      <c r="P357" s="177"/>
      <c r="Q357" s="195"/>
      <c r="R357" s="178"/>
      <c r="S357" s="195"/>
      <c r="T357" s="195"/>
      <c r="U357" s="195"/>
      <c r="V357" s="195"/>
      <c r="W357" s="195"/>
      <c r="X357" s="196"/>
    </row>
    <row r="358" spans="1:24" s="207" customFormat="1" ht="16.5" customHeight="1">
      <c r="A358" s="175"/>
      <c r="B358" s="176" t="s">
        <v>100</v>
      </c>
      <c r="C358" s="177"/>
      <c r="D358" s="177"/>
      <c r="E358" s="177"/>
      <c r="F358" s="209"/>
      <c r="G358" s="209"/>
      <c r="H358" s="177"/>
      <c r="I358" s="209"/>
      <c r="J358" s="209"/>
      <c r="K358" s="177"/>
      <c r="L358" s="209"/>
      <c r="M358" s="209"/>
      <c r="N358" s="177"/>
      <c r="O358" s="177"/>
      <c r="P358" s="177"/>
      <c r="Q358" s="195"/>
      <c r="R358" s="217"/>
      <c r="S358" s="195"/>
      <c r="T358" s="195"/>
      <c r="U358" s="195"/>
      <c r="V358" s="195"/>
      <c r="W358" s="195"/>
      <c r="X358" s="196"/>
    </row>
    <row r="359" spans="1:24" s="224" customFormat="1" ht="16.5" customHeight="1">
      <c r="A359" s="223"/>
      <c r="B359" s="202" t="s">
        <v>112</v>
      </c>
      <c r="C359" s="188">
        <f>3+80</f>
        <v>83</v>
      </c>
      <c r="D359" s="188">
        <f>0+38</f>
        <v>38</v>
      </c>
      <c r="E359" s="188">
        <f>C359+D359</f>
        <v>121</v>
      </c>
      <c r="F359" s="188">
        <v>0</v>
      </c>
      <c r="G359" s="188">
        <v>0</v>
      </c>
      <c r="H359" s="188">
        <f>F359+G359</f>
        <v>0</v>
      </c>
      <c r="I359" s="188">
        <v>0</v>
      </c>
      <c r="J359" s="188">
        <v>0</v>
      </c>
      <c r="K359" s="188">
        <f>I359+J359</f>
        <v>0</v>
      </c>
      <c r="L359" s="188">
        <v>0</v>
      </c>
      <c r="M359" s="188">
        <v>0</v>
      </c>
      <c r="N359" s="188">
        <f>L359+M359</f>
        <v>0</v>
      </c>
      <c r="O359" s="188">
        <f>C359+F359+I359+L359</f>
        <v>83</v>
      </c>
      <c r="P359" s="188">
        <f>D359+G359+J359+M359</f>
        <v>38</v>
      </c>
      <c r="Q359" s="189">
        <f>O359+P359</f>
        <v>121</v>
      </c>
      <c r="R359" s="174">
        <v>2</v>
      </c>
      <c r="S359" s="189" t="str">
        <f>IF(R359=1,O359,"0")</f>
        <v>0</v>
      </c>
      <c r="T359" s="189" t="str">
        <f>IF(R359=1,P359,"0")</f>
        <v>0</v>
      </c>
      <c r="U359" s="189">
        <f>S359+T359</f>
        <v>0</v>
      </c>
      <c r="V359" s="189">
        <f>IF(R359=2,O359,"0")</f>
        <v>83</v>
      </c>
      <c r="W359" s="189">
        <f>IF(R359=2,P359,"0")</f>
        <v>38</v>
      </c>
      <c r="X359" s="189">
        <f>V359+W359</f>
        <v>121</v>
      </c>
    </row>
    <row r="360" spans="1:24" s="224" customFormat="1" ht="16.5" customHeight="1">
      <c r="A360" s="223"/>
      <c r="B360" s="205" t="s">
        <v>77</v>
      </c>
      <c r="C360" s="188">
        <v>42</v>
      </c>
      <c r="D360" s="188">
        <v>29</v>
      </c>
      <c r="E360" s="188">
        <f>C360+D360</f>
        <v>71</v>
      </c>
      <c r="F360" s="188">
        <v>0</v>
      </c>
      <c r="G360" s="188">
        <v>0</v>
      </c>
      <c r="H360" s="188">
        <f>F360+G360</f>
        <v>0</v>
      </c>
      <c r="I360" s="188">
        <v>0</v>
      </c>
      <c r="J360" s="188">
        <v>0</v>
      </c>
      <c r="K360" s="188">
        <f>I360+J360</f>
        <v>0</v>
      </c>
      <c r="L360" s="188">
        <v>0</v>
      </c>
      <c r="M360" s="188">
        <v>0</v>
      </c>
      <c r="N360" s="188">
        <f>L360+M360</f>
        <v>0</v>
      </c>
      <c r="O360" s="188">
        <f>C360+F360+I360+L360</f>
        <v>42</v>
      </c>
      <c r="P360" s="188">
        <f>D360+G360+J360+M360</f>
        <v>29</v>
      </c>
      <c r="Q360" s="189">
        <f>O360+P360</f>
        <v>71</v>
      </c>
      <c r="R360" s="174">
        <v>2</v>
      </c>
      <c r="S360" s="189" t="str">
        <f>IF(R360=1,O360,"0")</f>
        <v>0</v>
      </c>
      <c r="T360" s="189" t="str">
        <f>IF(R360=1,P360,"0")</f>
        <v>0</v>
      </c>
      <c r="U360" s="189">
        <f>S360+T360</f>
        <v>0</v>
      </c>
      <c r="V360" s="189">
        <f>IF(R360=2,O360,"0")</f>
        <v>42</v>
      </c>
      <c r="W360" s="189">
        <f>IF(R360=2,P360,"0")</f>
        <v>29</v>
      </c>
      <c r="X360" s="189">
        <f>V360+W360</f>
        <v>71</v>
      </c>
    </row>
    <row r="361" spans="1:24" s="226" customFormat="1" ht="16.5" customHeight="1">
      <c r="A361" s="225"/>
      <c r="B361" s="191" t="s">
        <v>87</v>
      </c>
      <c r="C361" s="192">
        <f>SUM(C359:C360)</f>
        <v>125</v>
      </c>
      <c r="D361" s="192">
        <f t="shared" ref="D361:X361" si="445">SUM(D359:D360)</f>
        <v>67</v>
      </c>
      <c r="E361" s="192">
        <f t="shared" si="445"/>
        <v>192</v>
      </c>
      <c r="F361" s="192">
        <f t="shared" si="445"/>
        <v>0</v>
      </c>
      <c r="G361" s="192">
        <f t="shared" si="445"/>
        <v>0</v>
      </c>
      <c r="H361" s="192">
        <f t="shared" si="445"/>
        <v>0</v>
      </c>
      <c r="I361" s="192">
        <f t="shared" si="445"/>
        <v>0</v>
      </c>
      <c r="J361" s="192">
        <f t="shared" si="445"/>
        <v>0</v>
      </c>
      <c r="K361" s="192">
        <f t="shared" si="445"/>
        <v>0</v>
      </c>
      <c r="L361" s="192">
        <f t="shared" si="445"/>
        <v>0</v>
      </c>
      <c r="M361" s="192">
        <f t="shared" si="445"/>
        <v>0</v>
      </c>
      <c r="N361" s="192">
        <f t="shared" si="445"/>
        <v>0</v>
      </c>
      <c r="O361" s="192">
        <f t="shared" si="445"/>
        <v>125</v>
      </c>
      <c r="P361" s="192">
        <f t="shared" si="445"/>
        <v>67</v>
      </c>
      <c r="Q361" s="173">
        <f t="shared" si="445"/>
        <v>192</v>
      </c>
      <c r="R361" s="193">
        <f t="shared" si="445"/>
        <v>4</v>
      </c>
      <c r="S361" s="173">
        <f t="shared" si="445"/>
        <v>0</v>
      </c>
      <c r="T361" s="173">
        <f t="shared" si="445"/>
        <v>0</v>
      </c>
      <c r="U361" s="173">
        <f t="shared" si="445"/>
        <v>0</v>
      </c>
      <c r="V361" s="173">
        <f t="shared" si="445"/>
        <v>125</v>
      </c>
      <c r="W361" s="173">
        <f t="shared" si="445"/>
        <v>67</v>
      </c>
      <c r="X361" s="173">
        <f t="shared" si="445"/>
        <v>192</v>
      </c>
    </row>
    <row r="362" spans="1:24" s="224" customFormat="1" ht="16.5" customHeight="1">
      <c r="A362" s="223"/>
      <c r="B362" s="203" t="s">
        <v>159</v>
      </c>
      <c r="C362" s="212"/>
      <c r="D362" s="177"/>
      <c r="E362" s="177"/>
      <c r="F362" s="177"/>
      <c r="G362" s="177"/>
      <c r="H362" s="177"/>
      <c r="I362" s="177"/>
      <c r="J362" s="177"/>
      <c r="K362" s="177"/>
      <c r="L362" s="177"/>
      <c r="M362" s="177"/>
      <c r="N362" s="177"/>
      <c r="O362" s="177"/>
      <c r="P362" s="177"/>
      <c r="Q362" s="195"/>
      <c r="R362" s="178"/>
      <c r="S362" s="195"/>
      <c r="T362" s="195"/>
      <c r="U362" s="195"/>
      <c r="V362" s="195"/>
      <c r="W362" s="195"/>
      <c r="X362" s="196"/>
    </row>
    <row r="363" spans="1:24" s="224" customFormat="1" ht="16.5" customHeight="1">
      <c r="A363" s="223"/>
      <c r="B363" s="205" t="s">
        <v>50</v>
      </c>
      <c r="C363" s="188">
        <v>0</v>
      </c>
      <c r="D363" s="188">
        <v>0</v>
      </c>
      <c r="E363" s="188">
        <f>C363+D363</f>
        <v>0</v>
      </c>
      <c r="F363" s="188">
        <v>0</v>
      </c>
      <c r="G363" s="188">
        <v>0</v>
      </c>
      <c r="H363" s="188">
        <f>F363+G363</f>
        <v>0</v>
      </c>
      <c r="I363" s="188">
        <v>1</v>
      </c>
      <c r="J363" s="188">
        <v>2</v>
      </c>
      <c r="K363" s="188">
        <f>I363+J363</f>
        <v>3</v>
      </c>
      <c r="L363" s="188">
        <f t="shared" ref="L363" si="446">SUM(L361)</f>
        <v>0</v>
      </c>
      <c r="M363" s="188">
        <v>0</v>
      </c>
      <c r="N363" s="188">
        <f>L363+M363</f>
        <v>0</v>
      </c>
      <c r="O363" s="188">
        <f>C363+F363+I363+L363</f>
        <v>1</v>
      </c>
      <c r="P363" s="188">
        <f>D363+G363+J363+M363</f>
        <v>2</v>
      </c>
      <c r="Q363" s="189">
        <f>E363+H363+K363+N363</f>
        <v>3</v>
      </c>
      <c r="R363" s="174">
        <v>2</v>
      </c>
      <c r="S363" s="189" t="str">
        <f>IF(R363=1,O363,"0")</f>
        <v>0</v>
      </c>
      <c r="T363" s="189" t="str">
        <f>IF(R363=1,P363,"0")</f>
        <v>0</v>
      </c>
      <c r="U363" s="189">
        <f>S363+T363</f>
        <v>0</v>
      </c>
      <c r="V363" s="189">
        <f>IF(R363=2,O363,"0")</f>
        <v>1</v>
      </c>
      <c r="W363" s="189">
        <f>IF(R363=2,P363,"0")</f>
        <v>2</v>
      </c>
      <c r="X363" s="189">
        <f>V363+W363</f>
        <v>3</v>
      </c>
    </row>
    <row r="364" spans="1:24" s="226" customFormat="1" ht="19.5" customHeight="1">
      <c r="A364" s="225"/>
      <c r="B364" s="191" t="s">
        <v>87</v>
      </c>
      <c r="C364" s="192">
        <f>SUM(C363)</f>
        <v>0</v>
      </c>
      <c r="D364" s="192">
        <f t="shared" ref="D364:X364" si="447">SUM(D363)</f>
        <v>0</v>
      </c>
      <c r="E364" s="192">
        <f t="shared" si="447"/>
        <v>0</v>
      </c>
      <c r="F364" s="192">
        <f t="shared" si="447"/>
        <v>0</v>
      </c>
      <c r="G364" s="192">
        <f t="shared" si="447"/>
        <v>0</v>
      </c>
      <c r="H364" s="192">
        <f t="shared" si="447"/>
        <v>0</v>
      </c>
      <c r="I364" s="192">
        <f t="shared" si="447"/>
        <v>1</v>
      </c>
      <c r="J364" s="192">
        <f t="shared" si="447"/>
        <v>2</v>
      </c>
      <c r="K364" s="192">
        <f t="shared" si="447"/>
        <v>3</v>
      </c>
      <c r="L364" s="192">
        <f t="shared" si="447"/>
        <v>0</v>
      </c>
      <c r="M364" s="192">
        <f t="shared" si="447"/>
        <v>0</v>
      </c>
      <c r="N364" s="192">
        <f t="shared" si="447"/>
        <v>0</v>
      </c>
      <c r="O364" s="192">
        <f t="shared" si="447"/>
        <v>1</v>
      </c>
      <c r="P364" s="192">
        <f t="shared" si="447"/>
        <v>2</v>
      </c>
      <c r="Q364" s="173">
        <f t="shared" si="447"/>
        <v>3</v>
      </c>
      <c r="R364" s="193">
        <f t="shared" si="447"/>
        <v>2</v>
      </c>
      <c r="S364" s="173">
        <f t="shared" si="447"/>
        <v>0</v>
      </c>
      <c r="T364" s="173">
        <f t="shared" si="447"/>
        <v>0</v>
      </c>
      <c r="U364" s="173">
        <f t="shared" si="447"/>
        <v>0</v>
      </c>
      <c r="V364" s="173">
        <f t="shared" si="447"/>
        <v>1</v>
      </c>
      <c r="W364" s="173">
        <f t="shared" si="447"/>
        <v>2</v>
      </c>
      <c r="X364" s="173">
        <f t="shared" si="447"/>
        <v>3</v>
      </c>
    </row>
    <row r="365" spans="1:24" s="226" customFormat="1" ht="16.5" customHeight="1">
      <c r="A365" s="225"/>
      <c r="B365" s="191" t="s">
        <v>131</v>
      </c>
      <c r="C365" s="192">
        <f>C361+C364</f>
        <v>125</v>
      </c>
      <c r="D365" s="192">
        <f t="shared" ref="D365:X365" si="448">D361+D364</f>
        <v>67</v>
      </c>
      <c r="E365" s="192">
        <f t="shared" si="448"/>
        <v>192</v>
      </c>
      <c r="F365" s="192">
        <f t="shared" si="448"/>
        <v>0</v>
      </c>
      <c r="G365" s="192">
        <f t="shared" si="448"/>
        <v>0</v>
      </c>
      <c r="H365" s="192">
        <f t="shared" si="448"/>
        <v>0</v>
      </c>
      <c r="I365" s="192">
        <f t="shared" si="448"/>
        <v>1</v>
      </c>
      <c r="J365" s="192">
        <f t="shared" si="448"/>
        <v>2</v>
      </c>
      <c r="K365" s="192">
        <f t="shared" si="448"/>
        <v>3</v>
      </c>
      <c r="L365" s="192">
        <f t="shared" si="448"/>
        <v>0</v>
      </c>
      <c r="M365" s="192">
        <f t="shared" si="448"/>
        <v>0</v>
      </c>
      <c r="N365" s="192">
        <f t="shared" si="448"/>
        <v>0</v>
      </c>
      <c r="O365" s="192">
        <f t="shared" si="448"/>
        <v>126</v>
      </c>
      <c r="P365" s="192">
        <f t="shared" si="448"/>
        <v>69</v>
      </c>
      <c r="Q365" s="173">
        <f t="shared" si="448"/>
        <v>195</v>
      </c>
      <c r="R365" s="193">
        <f t="shared" si="448"/>
        <v>6</v>
      </c>
      <c r="S365" s="173">
        <f t="shared" si="448"/>
        <v>0</v>
      </c>
      <c r="T365" s="173">
        <f t="shared" si="448"/>
        <v>0</v>
      </c>
      <c r="U365" s="173">
        <f t="shared" si="448"/>
        <v>0</v>
      </c>
      <c r="V365" s="173">
        <f t="shared" si="448"/>
        <v>126</v>
      </c>
      <c r="W365" s="173">
        <f t="shared" si="448"/>
        <v>69</v>
      </c>
      <c r="X365" s="173">
        <f t="shared" si="448"/>
        <v>195</v>
      </c>
    </row>
    <row r="366" spans="1:24" s="226" customFormat="1" ht="16.5" customHeight="1">
      <c r="A366" s="225"/>
      <c r="B366" s="191" t="s">
        <v>60</v>
      </c>
      <c r="C366" s="192">
        <f>C356+C365</f>
        <v>579</v>
      </c>
      <c r="D366" s="192">
        <f t="shared" ref="D366:X366" si="449">D356+D365</f>
        <v>844</v>
      </c>
      <c r="E366" s="192">
        <f t="shared" si="449"/>
        <v>1423</v>
      </c>
      <c r="F366" s="192">
        <f t="shared" si="449"/>
        <v>0</v>
      </c>
      <c r="G366" s="192">
        <f t="shared" si="449"/>
        <v>0</v>
      </c>
      <c r="H366" s="192">
        <f t="shared" si="449"/>
        <v>0</v>
      </c>
      <c r="I366" s="192">
        <f t="shared" si="449"/>
        <v>16</v>
      </c>
      <c r="J366" s="192">
        <f t="shared" si="449"/>
        <v>21</v>
      </c>
      <c r="K366" s="192">
        <f t="shared" si="449"/>
        <v>37</v>
      </c>
      <c r="L366" s="192">
        <f t="shared" si="449"/>
        <v>0</v>
      </c>
      <c r="M366" s="192">
        <f t="shared" si="449"/>
        <v>0</v>
      </c>
      <c r="N366" s="192">
        <f t="shared" si="449"/>
        <v>0</v>
      </c>
      <c r="O366" s="192">
        <f t="shared" si="449"/>
        <v>595</v>
      </c>
      <c r="P366" s="192">
        <f t="shared" si="449"/>
        <v>865</v>
      </c>
      <c r="Q366" s="173">
        <f t="shared" si="449"/>
        <v>1460</v>
      </c>
      <c r="R366" s="193">
        <f t="shared" si="449"/>
        <v>26</v>
      </c>
      <c r="S366" s="173">
        <f t="shared" si="449"/>
        <v>0</v>
      </c>
      <c r="T366" s="173">
        <f t="shared" si="449"/>
        <v>0</v>
      </c>
      <c r="U366" s="173">
        <f t="shared" si="449"/>
        <v>0</v>
      </c>
      <c r="V366" s="173">
        <f t="shared" si="449"/>
        <v>595</v>
      </c>
      <c r="W366" s="173">
        <f t="shared" si="449"/>
        <v>865</v>
      </c>
      <c r="X366" s="173">
        <f t="shared" si="449"/>
        <v>1460</v>
      </c>
    </row>
    <row r="367" spans="1:24" ht="16.5" customHeight="1">
      <c r="A367" s="190" t="s">
        <v>78</v>
      </c>
      <c r="B367" s="187"/>
      <c r="C367" s="177"/>
      <c r="D367" s="177"/>
      <c r="E367" s="177"/>
      <c r="F367" s="177"/>
      <c r="G367" s="177"/>
      <c r="H367" s="177"/>
      <c r="I367" s="177"/>
      <c r="J367" s="177"/>
      <c r="K367" s="177"/>
      <c r="L367" s="177"/>
      <c r="M367" s="177"/>
      <c r="N367" s="177"/>
      <c r="O367" s="177"/>
      <c r="P367" s="177"/>
      <c r="Q367" s="195"/>
      <c r="R367" s="178"/>
      <c r="S367" s="195"/>
      <c r="T367" s="195"/>
      <c r="U367" s="195"/>
      <c r="V367" s="195"/>
      <c r="W367" s="195"/>
      <c r="X367" s="196"/>
    </row>
    <row r="368" spans="1:24" ht="16.5" customHeight="1">
      <c r="A368" s="190"/>
      <c r="B368" s="208" t="s">
        <v>88</v>
      </c>
      <c r="C368" s="177"/>
      <c r="D368" s="177"/>
      <c r="E368" s="177"/>
      <c r="F368" s="177"/>
      <c r="G368" s="177"/>
      <c r="H368" s="177"/>
      <c r="I368" s="177"/>
      <c r="J368" s="177"/>
      <c r="K368" s="177"/>
      <c r="L368" s="177"/>
      <c r="M368" s="177"/>
      <c r="N368" s="177"/>
      <c r="O368" s="177"/>
      <c r="P368" s="177"/>
      <c r="Q368" s="195"/>
      <c r="R368" s="178"/>
      <c r="S368" s="195"/>
      <c r="T368" s="195"/>
      <c r="U368" s="195"/>
      <c r="V368" s="195"/>
      <c r="W368" s="195"/>
      <c r="X368" s="196"/>
    </row>
    <row r="369" spans="1:24" ht="16.5" customHeight="1">
      <c r="A369" s="190"/>
      <c r="B369" s="197" t="s">
        <v>98</v>
      </c>
      <c r="C369" s="177"/>
      <c r="D369" s="177"/>
      <c r="E369" s="177"/>
      <c r="F369" s="216"/>
      <c r="G369" s="216"/>
      <c r="H369" s="177"/>
      <c r="I369" s="216"/>
      <c r="J369" s="216"/>
      <c r="K369" s="177"/>
      <c r="L369" s="216"/>
      <c r="M369" s="216"/>
      <c r="N369" s="177"/>
      <c r="O369" s="177"/>
      <c r="P369" s="177"/>
      <c r="Q369" s="195"/>
      <c r="R369" s="217"/>
      <c r="S369" s="195"/>
      <c r="T369" s="195"/>
      <c r="U369" s="195"/>
      <c r="V369" s="195"/>
      <c r="W369" s="195"/>
      <c r="X369" s="196"/>
    </row>
    <row r="370" spans="1:24" s="207" customFormat="1" ht="16.5" customHeight="1">
      <c r="A370" s="175"/>
      <c r="B370" s="202" t="s">
        <v>225</v>
      </c>
      <c r="C370" s="188">
        <f>215-1</f>
        <v>214</v>
      </c>
      <c r="D370" s="188">
        <v>115</v>
      </c>
      <c r="E370" s="188">
        <f>C370+D370</f>
        <v>329</v>
      </c>
      <c r="F370" s="188">
        <v>0</v>
      </c>
      <c r="G370" s="188">
        <v>0</v>
      </c>
      <c r="H370" s="188">
        <f>F370+G370</f>
        <v>0</v>
      </c>
      <c r="I370" s="188">
        <v>0</v>
      </c>
      <c r="J370" s="188">
        <v>0</v>
      </c>
      <c r="K370" s="188">
        <f>I370+J370</f>
        <v>0</v>
      </c>
      <c r="L370" s="188">
        <v>0</v>
      </c>
      <c r="M370" s="188">
        <v>0</v>
      </c>
      <c r="N370" s="188">
        <f>L370+M370</f>
        <v>0</v>
      </c>
      <c r="O370" s="188">
        <f t="shared" ref="O370:P372" si="450">C370+F370+I370+L370</f>
        <v>214</v>
      </c>
      <c r="P370" s="188">
        <f t="shared" si="450"/>
        <v>115</v>
      </c>
      <c r="Q370" s="189">
        <f>O370+P370</f>
        <v>329</v>
      </c>
      <c r="R370" s="174">
        <v>2</v>
      </c>
      <c r="S370" s="189" t="str">
        <f>IF(R370=1,O370,"0")</f>
        <v>0</v>
      </c>
      <c r="T370" s="189" t="str">
        <f>IF(R370=1,P370,"0")</f>
        <v>0</v>
      </c>
      <c r="U370" s="189">
        <f>S370+T370</f>
        <v>0</v>
      </c>
      <c r="V370" s="189">
        <f>IF(R370=2,O370,"0")</f>
        <v>214</v>
      </c>
      <c r="W370" s="189">
        <f>IF(R370=2,P370,"0")</f>
        <v>115</v>
      </c>
      <c r="X370" s="189">
        <f>V370+W370</f>
        <v>329</v>
      </c>
    </row>
    <row r="371" spans="1:24" s="207" customFormat="1" ht="16.5" customHeight="1">
      <c r="A371" s="175"/>
      <c r="B371" s="202" t="s">
        <v>160</v>
      </c>
      <c r="C371" s="188">
        <v>109</v>
      </c>
      <c r="D371" s="188">
        <v>72</v>
      </c>
      <c r="E371" s="188">
        <f>C371+D371</f>
        <v>181</v>
      </c>
      <c r="F371" s="188">
        <v>0</v>
      </c>
      <c r="G371" s="188">
        <v>0</v>
      </c>
      <c r="H371" s="188">
        <f>F371+G371</f>
        <v>0</v>
      </c>
      <c r="I371" s="188">
        <v>0</v>
      </c>
      <c r="J371" s="188">
        <v>0</v>
      </c>
      <c r="K371" s="188">
        <f>I371+J371</f>
        <v>0</v>
      </c>
      <c r="L371" s="188">
        <v>0</v>
      </c>
      <c r="M371" s="188">
        <v>0</v>
      </c>
      <c r="N371" s="188">
        <f>L371+M371</f>
        <v>0</v>
      </c>
      <c r="O371" s="188">
        <f t="shared" si="450"/>
        <v>109</v>
      </c>
      <c r="P371" s="188">
        <f t="shared" si="450"/>
        <v>72</v>
      </c>
      <c r="Q371" s="189">
        <f>O371+P371</f>
        <v>181</v>
      </c>
      <c r="R371" s="174">
        <v>2</v>
      </c>
      <c r="S371" s="189" t="str">
        <f>IF(R371=1,O371,"0")</f>
        <v>0</v>
      </c>
      <c r="T371" s="189" t="str">
        <f>IF(R371=1,P371,"0")</f>
        <v>0</v>
      </c>
      <c r="U371" s="189">
        <f>S371+T371</f>
        <v>0</v>
      </c>
      <c r="V371" s="189">
        <f>IF(R371=2,O371,"0")</f>
        <v>109</v>
      </c>
      <c r="W371" s="189">
        <f>IF(R371=2,P371,"0")</f>
        <v>72</v>
      </c>
      <c r="X371" s="189">
        <f>V371+W371</f>
        <v>181</v>
      </c>
    </row>
    <row r="372" spans="1:24" ht="16.5" customHeight="1">
      <c r="A372" s="186"/>
      <c r="B372" s="202" t="s">
        <v>54</v>
      </c>
      <c r="C372" s="188">
        <f>128+52</f>
        <v>180</v>
      </c>
      <c r="D372" s="188">
        <f>140+70</f>
        <v>210</v>
      </c>
      <c r="E372" s="188">
        <f>C372+D372</f>
        <v>390</v>
      </c>
      <c r="F372" s="188">
        <v>0</v>
      </c>
      <c r="G372" s="188">
        <v>0</v>
      </c>
      <c r="H372" s="188">
        <f>F372+G372</f>
        <v>0</v>
      </c>
      <c r="I372" s="188">
        <v>0</v>
      </c>
      <c r="J372" s="188">
        <v>0</v>
      </c>
      <c r="K372" s="188">
        <f>I372+J372</f>
        <v>0</v>
      </c>
      <c r="L372" s="188">
        <v>0</v>
      </c>
      <c r="M372" s="188">
        <v>0</v>
      </c>
      <c r="N372" s="188">
        <f>L372+M372</f>
        <v>0</v>
      </c>
      <c r="O372" s="188">
        <f t="shared" si="450"/>
        <v>180</v>
      </c>
      <c r="P372" s="188">
        <f t="shared" si="450"/>
        <v>210</v>
      </c>
      <c r="Q372" s="189">
        <f>O372+P372</f>
        <v>390</v>
      </c>
      <c r="R372" s="174">
        <v>2</v>
      </c>
      <c r="S372" s="189" t="str">
        <f>IF(R372=1,O372,"0")</f>
        <v>0</v>
      </c>
      <c r="T372" s="189" t="str">
        <f>IF(R372=1,P372,"0")</f>
        <v>0</v>
      </c>
      <c r="U372" s="189">
        <f>S372+T372</f>
        <v>0</v>
      </c>
      <c r="V372" s="189">
        <f>IF(R372=2,O372,"0")</f>
        <v>180</v>
      </c>
      <c r="W372" s="189">
        <f>IF(R372=2,P372,"0")</f>
        <v>210</v>
      </c>
      <c r="X372" s="189">
        <f>V372+W372</f>
        <v>390</v>
      </c>
    </row>
    <row r="373" spans="1:24" s="194" customFormat="1" ht="16.5" customHeight="1">
      <c r="A373" s="190"/>
      <c r="B373" s="201" t="s">
        <v>5</v>
      </c>
      <c r="C373" s="192">
        <f t="shared" ref="C373:X373" si="451">SUM(C370:C372)</f>
        <v>503</v>
      </c>
      <c r="D373" s="192">
        <f t="shared" si="451"/>
        <v>397</v>
      </c>
      <c r="E373" s="192">
        <f t="shared" si="451"/>
        <v>900</v>
      </c>
      <c r="F373" s="192">
        <f t="shared" si="451"/>
        <v>0</v>
      </c>
      <c r="G373" s="192">
        <f t="shared" si="451"/>
        <v>0</v>
      </c>
      <c r="H373" s="192">
        <f t="shared" si="451"/>
        <v>0</v>
      </c>
      <c r="I373" s="192">
        <f t="shared" si="451"/>
        <v>0</v>
      </c>
      <c r="J373" s="192">
        <f t="shared" si="451"/>
        <v>0</v>
      </c>
      <c r="K373" s="192">
        <f t="shared" si="451"/>
        <v>0</v>
      </c>
      <c r="L373" s="192">
        <f t="shared" si="451"/>
        <v>0</v>
      </c>
      <c r="M373" s="192">
        <f t="shared" si="451"/>
        <v>0</v>
      </c>
      <c r="N373" s="192">
        <f t="shared" si="451"/>
        <v>0</v>
      </c>
      <c r="O373" s="192">
        <f t="shared" si="451"/>
        <v>503</v>
      </c>
      <c r="P373" s="192">
        <f t="shared" si="451"/>
        <v>397</v>
      </c>
      <c r="Q373" s="173">
        <f t="shared" si="451"/>
        <v>900</v>
      </c>
      <c r="R373" s="174">
        <f t="shared" si="451"/>
        <v>6</v>
      </c>
      <c r="S373" s="173">
        <f t="shared" si="451"/>
        <v>0</v>
      </c>
      <c r="T373" s="173">
        <f t="shared" si="451"/>
        <v>0</v>
      </c>
      <c r="U373" s="173">
        <f t="shared" si="451"/>
        <v>0</v>
      </c>
      <c r="V373" s="173">
        <f t="shared" si="451"/>
        <v>503</v>
      </c>
      <c r="W373" s="173">
        <f t="shared" si="451"/>
        <v>397</v>
      </c>
      <c r="X373" s="173">
        <f t="shared" si="451"/>
        <v>900</v>
      </c>
    </row>
    <row r="374" spans="1:24" s="194" customFormat="1" ht="16.5" customHeight="1">
      <c r="A374" s="190"/>
      <c r="B374" s="211" t="s">
        <v>226</v>
      </c>
      <c r="C374" s="192"/>
      <c r="D374" s="192"/>
      <c r="E374" s="192"/>
      <c r="F374" s="192"/>
      <c r="G374" s="192"/>
      <c r="H374" s="192"/>
      <c r="I374" s="192"/>
      <c r="J374" s="192"/>
      <c r="K374" s="192"/>
      <c r="L374" s="192"/>
      <c r="M374" s="192"/>
      <c r="N374" s="192"/>
      <c r="O374" s="192"/>
      <c r="P374" s="192"/>
      <c r="Q374" s="173"/>
      <c r="R374" s="174"/>
      <c r="S374" s="173"/>
      <c r="T374" s="173"/>
      <c r="U374" s="173"/>
      <c r="V374" s="173"/>
      <c r="W374" s="173"/>
      <c r="X374" s="173"/>
    </row>
    <row r="375" spans="1:24" ht="16.5" customHeight="1">
      <c r="A375" s="186"/>
      <c r="B375" s="202" t="s">
        <v>225</v>
      </c>
      <c r="C375" s="188">
        <v>2</v>
      </c>
      <c r="D375" s="188">
        <v>3</v>
      </c>
      <c r="E375" s="188">
        <f>C375+D375</f>
        <v>5</v>
      </c>
      <c r="F375" s="188">
        <v>0</v>
      </c>
      <c r="G375" s="188">
        <v>0</v>
      </c>
      <c r="H375" s="188">
        <f>F375+G375</f>
        <v>0</v>
      </c>
      <c r="I375" s="188">
        <v>0</v>
      </c>
      <c r="J375" s="188">
        <v>0</v>
      </c>
      <c r="K375" s="188">
        <f>I375+J375</f>
        <v>0</v>
      </c>
      <c r="L375" s="188">
        <v>0</v>
      </c>
      <c r="M375" s="188">
        <v>0</v>
      </c>
      <c r="N375" s="188">
        <f>L375+M375</f>
        <v>0</v>
      </c>
      <c r="O375" s="188">
        <f>C375+F375+I375+L375</f>
        <v>2</v>
      </c>
      <c r="P375" s="188">
        <f>D375+G375+J375+M375</f>
        <v>3</v>
      </c>
      <c r="Q375" s="189">
        <f>E375+H375+K375+N375</f>
        <v>5</v>
      </c>
      <c r="R375" s="174">
        <v>2</v>
      </c>
      <c r="S375" s="189" t="str">
        <f>IF(R375=1,O375,"0")</f>
        <v>0</v>
      </c>
      <c r="T375" s="189" t="str">
        <f>IF(R375=1,P375,"0")</f>
        <v>0</v>
      </c>
      <c r="U375" s="189">
        <f>S375+T375</f>
        <v>0</v>
      </c>
      <c r="V375" s="189">
        <f>IF(R375=2,O375,"0")</f>
        <v>2</v>
      </c>
      <c r="W375" s="189">
        <f>IF(R375=2,P375,"0")</f>
        <v>3</v>
      </c>
      <c r="X375" s="189">
        <f>V375+W375</f>
        <v>5</v>
      </c>
    </row>
    <row r="376" spans="1:24" s="194" customFormat="1" ht="16.5" customHeight="1">
      <c r="A376" s="190"/>
      <c r="B376" s="201" t="s">
        <v>5</v>
      </c>
      <c r="C376" s="192">
        <f>SUM(C375)</f>
        <v>2</v>
      </c>
      <c r="D376" s="192">
        <f t="shared" ref="D376:X376" si="452">SUM(D375)</f>
        <v>3</v>
      </c>
      <c r="E376" s="192">
        <f t="shared" si="452"/>
        <v>5</v>
      </c>
      <c r="F376" s="192">
        <f t="shared" si="452"/>
        <v>0</v>
      </c>
      <c r="G376" s="192">
        <f t="shared" si="452"/>
        <v>0</v>
      </c>
      <c r="H376" s="192">
        <f t="shared" si="452"/>
        <v>0</v>
      </c>
      <c r="I376" s="192">
        <f t="shared" si="452"/>
        <v>0</v>
      </c>
      <c r="J376" s="192">
        <f t="shared" si="452"/>
        <v>0</v>
      </c>
      <c r="K376" s="192">
        <f t="shared" si="452"/>
        <v>0</v>
      </c>
      <c r="L376" s="192">
        <f t="shared" si="452"/>
        <v>0</v>
      </c>
      <c r="M376" s="192">
        <f t="shared" si="452"/>
        <v>0</v>
      </c>
      <c r="N376" s="192">
        <f t="shared" si="452"/>
        <v>0</v>
      </c>
      <c r="O376" s="192">
        <f t="shared" si="452"/>
        <v>2</v>
      </c>
      <c r="P376" s="192">
        <f t="shared" si="452"/>
        <v>3</v>
      </c>
      <c r="Q376" s="173">
        <f t="shared" si="452"/>
        <v>5</v>
      </c>
      <c r="R376" s="193">
        <f t="shared" si="452"/>
        <v>2</v>
      </c>
      <c r="S376" s="173">
        <f t="shared" si="452"/>
        <v>0</v>
      </c>
      <c r="T376" s="173">
        <f t="shared" si="452"/>
        <v>0</v>
      </c>
      <c r="U376" s="173">
        <f t="shared" si="452"/>
        <v>0</v>
      </c>
      <c r="V376" s="173">
        <f t="shared" si="452"/>
        <v>2</v>
      </c>
      <c r="W376" s="173">
        <f t="shared" si="452"/>
        <v>3</v>
      </c>
      <c r="X376" s="173">
        <f t="shared" si="452"/>
        <v>5</v>
      </c>
    </row>
    <row r="377" spans="1:24" s="194" customFormat="1" ht="16.5" customHeight="1">
      <c r="A377" s="190"/>
      <c r="B377" s="201" t="s">
        <v>87</v>
      </c>
      <c r="C377" s="192">
        <f>C373+C376</f>
        <v>505</v>
      </c>
      <c r="D377" s="192">
        <f t="shared" ref="D377:X377" si="453">D373+D376</f>
        <v>400</v>
      </c>
      <c r="E377" s="192">
        <f t="shared" si="453"/>
        <v>905</v>
      </c>
      <c r="F377" s="192">
        <f t="shared" si="453"/>
        <v>0</v>
      </c>
      <c r="G377" s="192">
        <f t="shared" si="453"/>
        <v>0</v>
      </c>
      <c r="H377" s="192">
        <f t="shared" si="453"/>
        <v>0</v>
      </c>
      <c r="I377" s="192">
        <f t="shared" si="453"/>
        <v>0</v>
      </c>
      <c r="J377" s="192">
        <f t="shared" si="453"/>
        <v>0</v>
      </c>
      <c r="K377" s="192">
        <f t="shared" si="453"/>
        <v>0</v>
      </c>
      <c r="L377" s="192">
        <f t="shared" si="453"/>
        <v>0</v>
      </c>
      <c r="M377" s="192">
        <f t="shared" si="453"/>
        <v>0</v>
      </c>
      <c r="N377" s="192">
        <f t="shared" si="453"/>
        <v>0</v>
      </c>
      <c r="O377" s="192">
        <f t="shared" si="453"/>
        <v>505</v>
      </c>
      <c r="P377" s="192">
        <f t="shared" si="453"/>
        <v>400</v>
      </c>
      <c r="Q377" s="173">
        <f t="shared" si="453"/>
        <v>905</v>
      </c>
      <c r="R377" s="193">
        <f t="shared" si="453"/>
        <v>8</v>
      </c>
      <c r="S377" s="173">
        <f t="shared" si="453"/>
        <v>0</v>
      </c>
      <c r="T377" s="173">
        <f t="shared" si="453"/>
        <v>0</v>
      </c>
      <c r="U377" s="173">
        <f t="shared" si="453"/>
        <v>0</v>
      </c>
      <c r="V377" s="173">
        <f t="shared" si="453"/>
        <v>505</v>
      </c>
      <c r="W377" s="173">
        <f t="shared" si="453"/>
        <v>400</v>
      </c>
      <c r="X377" s="173">
        <f t="shared" si="453"/>
        <v>905</v>
      </c>
    </row>
    <row r="378" spans="1:24" s="194" customFormat="1" ht="16.5" customHeight="1">
      <c r="A378" s="190"/>
      <c r="B378" s="201" t="s">
        <v>89</v>
      </c>
      <c r="C378" s="192">
        <f>C377</f>
        <v>505</v>
      </c>
      <c r="D378" s="192">
        <f t="shared" ref="D378:X379" si="454">D377</f>
        <v>400</v>
      </c>
      <c r="E378" s="192">
        <f t="shared" si="454"/>
        <v>905</v>
      </c>
      <c r="F378" s="192">
        <f t="shared" si="454"/>
        <v>0</v>
      </c>
      <c r="G378" s="192">
        <f t="shared" si="454"/>
        <v>0</v>
      </c>
      <c r="H378" s="192">
        <f t="shared" si="454"/>
        <v>0</v>
      </c>
      <c r="I378" s="192">
        <f t="shared" si="454"/>
        <v>0</v>
      </c>
      <c r="J378" s="192">
        <f t="shared" si="454"/>
        <v>0</v>
      </c>
      <c r="K378" s="192">
        <f t="shared" si="454"/>
        <v>0</v>
      </c>
      <c r="L378" s="192">
        <f t="shared" si="454"/>
        <v>0</v>
      </c>
      <c r="M378" s="192">
        <f t="shared" si="454"/>
        <v>0</v>
      </c>
      <c r="N378" s="192">
        <f t="shared" si="454"/>
        <v>0</v>
      </c>
      <c r="O378" s="192">
        <f t="shared" si="454"/>
        <v>505</v>
      </c>
      <c r="P378" s="192">
        <f t="shared" si="454"/>
        <v>400</v>
      </c>
      <c r="Q378" s="173">
        <f t="shared" si="454"/>
        <v>905</v>
      </c>
      <c r="R378" s="193">
        <f t="shared" si="454"/>
        <v>8</v>
      </c>
      <c r="S378" s="173">
        <f t="shared" si="454"/>
        <v>0</v>
      </c>
      <c r="T378" s="173">
        <f t="shared" si="454"/>
        <v>0</v>
      </c>
      <c r="U378" s="173">
        <f t="shared" si="454"/>
        <v>0</v>
      </c>
      <c r="V378" s="173">
        <f t="shared" si="454"/>
        <v>505</v>
      </c>
      <c r="W378" s="173">
        <f t="shared" si="454"/>
        <v>400</v>
      </c>
      <c r="X378" s="173">
        <f t="shared" si="454"/>
        <v>905</v>
      </c>
    </row>
    <row r="379" spans="1:24" s="194" customFormat="1" ht="16.5" customHeight="1">
      <c r="A379" s="190"/>
      <c r="B379" s="201" t="s">
        <v>60</v>
      </c>
      <c r="C379" s="192">
        <f>C378</f>
        <v>505</v>
      </c>
      <c r="D379" s="192">
        <f t="shared" si="454"/>
        <v>400</v>
      </c>
      <c r="E379" s="192">
        <f t="shared" si="454"/>
        <v>905</v>
      </c>
      <c r="F379" s="192">
        <f t="shared" si="454"/>
        <v>0</v>
      </c>
      <c r="G379" s="192">
        <f t="shared" si="454"/>
        <v>0</v>
      </c>
      <c r="H379" s="192">
        <f t="shared" si="454"/>
        <v>0</v>
      </c>
      <c r="I379" s="192">
        <f t="shared" si="454"/>
        <v>0</v>
      </c>
      <c r="J379" s="192">
        <f t="shared" si="454"/>
        <v>0</v>
      </c>
      <c r="K379" s="192">
        <f t="shared" si="454"/>
        <v>0</v>
      </c>
      <c r="L379" s="192">
        <f t="shared" si="454"/>
        <v>0</v>
      </c>
      <c r="M379" s="192">
        <f t="shared" si="454"/>
        <v>0</v>
      </c>
      <c r="N379" s="192">
        <f t="shared" si="454"/>
        <v>0</v>
      </c>
      <c r="O379" s="192">
        <f t="shared" si="454"/>
        <v>505</v>
      </c>
      <c r="P379" s="192">
        <f t="shared" si="454"/>
        <v>400</v>
      </c>
      <c r="Q379" s="173">
        <f t="shared" si="454"/>
        <v>905</v>
      </c>
      <c r="R379" s="193">
        <f t="shared" si="454"/>
        <v>8</v>
      </c>
      <c r="S379" s="173">
        <f t="shared" si="454"/>
        <v>0</v>
      </c>
      <c r="T379" s="173">
        <f t="shared" si="454"/>
        <v>0</v>
      </c>
      <c r="U379" s="173">
        <f t="shared" si="454"/>
        <v>0</v>
      </c>
      <c r="V379" s="173">
        <f t="shared" si="454"/>
        <v>505</v>
      </c>
      <c r="W379" s="173">
        <f t="shared" si="454"/>
        <v>400</v>
      </c>
      <c r="X379" s="173">
        <f t="shared" si="454"/>
        <v>905</v>
      </c>
    </row>
    <row r="380" spans="1:24" s="207" customFormat="1" ht="16.5" customHeight="1">
      <c r="A380" s="175" t="s">
        <v>55</v>
      </c>
      <c r="B380" s="201"/>
      <c r="C380" s="177"/>
      <c r="D380" s="177"/>
      <c r="E380" s="177"/>
      <c r="F380" s="195"/>
      <c r="G380" s="195"/>
      <c r="H380" s="177"/>
      <c r="I380" s="195"/>
      <c r="J380" s="195"/>
      <c r="K380" s="177"/>
      <c r="L380" s="195"/>
      <c r="M380" s="195"/>
      <c r="N380" s="177"/>
      <c r="O380" s="177"/>
      <c r="P380" s="177"/>
      <c r="Q380" s="195"/>
      <c r="R380" s="178"/>
      <c r="S380" s="195"/>
      <c r="T380" s="195"/>
      <c r="U380" s="195"/>
      <c r="V380" s="195"/>
      <c r="W380" s="195"/>
      <c r="X380" s="196"/>
    </row>
    <row r="381" spans="1:24" s="207" customFormat="1" ht="16.5" customHeight="1">
      <c r="A381" s="175"/>
      <c r="B381" s="222" t="s">
        <v>88</v>
      </c>
      <c r="C381" s="177"/>
      <c r="D381" s="177"/>
      <c r="E381" s="177"/>
      <c r="F381" s="195"/>
      <c r="G381" s="195"/>
      <c r="H381" s="177"/>
      <c r="I381" s="195"/>
      <c r="J381" s="195"/>
      <c r="K381" s="177"/>
      <c r="L381" s="195"/>
      <c r="M381" s="195"/>
      <c r="N381" s="177"/>
      <c r="O381" s="177"/>
      <c r="P381" s="177"/>
      <c r="Q381" s="195"/>
      <c r="R381" s="178"/>
      <c r="S381" s="195"/>
      <c r="T381" s="195"/>
      <c r="U381" s="195"/>
      <c r="V381" s="195"/>
      <c r="W381" s="195"/>
      <c r="X381" s="196"/>
    </row>
    <row r="382" spans="1:24" ht="16.5" customHeight="1">
      <c r="A382" s="175"/>
      <c r="B382" s="176" t="s">
        <v>99</v>
      </c>
      <c r="C382" s="177"/>
      <c r="D382" s="177"/>
      <c r="E382" s="177"/>
      <c r="F382" s="198"/>
      <c r="G382" s="198"/>
      <c r="H382" s="177"/>
      <c r="I382" s="198"/>
      <c r="J382" s="198"/>
      <c r="K382" s="177"/>
      <c r="L382" s="198"/>
      <c r="M382" s="198"/>
      <c r="N382" s="177"/>
      <c r="O382" s="177"/>
      <c r="P382" s="177"/>
      <c r="Q382" s="195"/>
      <c r="R382" s="199"/>
      <c r="S382" s="195"/>
      <c r="T382" s="195"/>
      <c r="U382" s="195"/>
      <c r="V382" s="195"/>
      <c r="W382" s="195"/>
      <c r="X382" s="196"/>
    </row>
    <row r="383" spans="1:24" ht="16.5" customHeight="1">
      <c r="A383" s="181"/>
      <c r="B383" s="202" t="s">
        <v>56</v>
      </c>
      <c r="C383" s="188">
        <v>19</v>
      </c>
      <c r="D383" s="188">
        <v>71</v>
      </c>
      <c r="E383" s="188">
        <f t="shared" si="414"/>
        <v>90</v>
      </c>
      <c r="F383" s="188">
        <v>0</v>
      </c>
      <c r="G383" s="188">
        <v>0</v>
      </c>
      <c r="H383" s="188">
        <f t="shared" si="415"/>
        <v>0</v>
      </c>
      <c r="I383" s="188">
        <v>0</v>
      </c>
      <c r="J383" s="188">
        <v>0</v>
      </c>
      <c r="K383" s="188">
        <f t="shared" si="416"/>
        <v>0</v>
      </c>
      <c r="L383" s="188">
        <v>0</v>
      </c>
      <c r="M383" s="188">
        <v>0</v>
      </c>
      <c r="N383" s="188">
        <f t="shared" si="417"/>
        <v>0</v>
      </c>
      <c r="O383" s="188">
        <f>C383+F383+I383+L383</f>
        <v>19</v>
      </c>
      <c r="P383" s="188">
        <f>D383+G383+J383+M383</f>
        <v>71</v>
      </c>
      <c r="Q383" s="189">
        <f t="shared" si="418"/>
        <v>90</v>
      </c>
      <c r="R383" s="174">
        <v>2</v>
      </c>
      <c r="S383" s="189" t="str">
        <f t="shared" si="419"/>
        <v>0</v>
      </c>
      <c r="T383" s="189" t="str">
        <f t="shared" si="420"/>
        <v>0</v>
      </c>
      <c r="U383" s="189">
        <f t="shared" si="421"/>
        <v>0</v>
      </c>
      <c r="V383" s="189">
        <f t="shared" si="422"/>
        <v>19</v>
      </c>
      <c r="W383" s="189">
        <f t="shared" si="423"/>
        <v>71</v>
      </c>
      <c r="X383" s="189">
        <f t="shared" si="424"/>
        <v>90</v>
      </c>
    </row>
    <row r="384" spans="1:24" s="194" customFormat="1" ht="16.5" customHeight="1">
      <c r="A384" s="221"/>
      <c r="B384" s="201" t="s">
        <v>5</v>
      </c>
      <c r="C384" s="192">
        <f t="shared" ref="C384:X384" si="455">SUM(C383)</f>
        <v>19</v>
      </c>
      <c r="D384" s="192">
        <f t="shared" si="455"/>
        <v>71</v>
      </c>
      <c r="E384" s="192">
        <f t="shared" si="455"/>
        <v>90</v>
      </c>
      <c r="F384" s="192">
        <f t="shared" si="455"/>
        <v>0</v>
      </c>
      <c r="G384" s="192">
        <f t="shared" si="455"/>
        <v>0</v>
      </c>
      <c r="H384" s="192">
        <f t="shared" si="455"/>
        <v>0</v>
      </c>
      <c r="I384" s="192">
        <f t="shared" si="455"/>
        <v>0</v>
      </c>
      <c r="J384" s="192">
        <f t="shared" si="455"/>
        <v>0</v>
      </c>
      <c r="K384" s="192">
        <f t="shared" si="455"/>
        <v>0</v>
      </c>
      <c r="L384" s="192">
        <f t="shared" si="455"/>
        <v>0</v>
      </c>
      <c r="M384" s="192">
        <f t="shared" si="455"/>
        <v>0</v>
      </c>
      <c r="N384" s="192">
        <f t="shared" si="455"/>
        <v>0</v>
      </c>
      <c r="O384" s="192">
        <f t="shared" si="455"/>
        <v>19</v>
      </c>
      <c r="P384" s="192">
        <f t="shared" si="455"/>
        <v>71</v>
      </c>
      <c r="Q384" s="173">
        <f t="shared" si="455"/>
        <v>90</v>
      </c>
      <c r="R384" s="174">
        <f t="shared" si="455"/>
        <v>2</v>
      </c>
      <c r="S384" s="173">
        <f t="shared" si="455"/>
        <v>0</v>
      </c>
      <c r="T384" s="173">
        <f t="shared" si="455"/>
        <v>0</v>
      </c>
      <c r="U384" s="173">
        <f t="shared" si="455"/>
        <v>0</v>
      </c>
      <c r="V384" s="173">
        <f t="shared" si="455"/>
        <v>19</v>
      </c>
      <c r="W384" s="173">
        <f t="shared" si="455"/>
        <v>71</v>
      </c>
      <c r="X384" s="173">
        <f t="shared" si="455"/>
        <v>90</v>
      </c>
    </row>
    <row r="385" spans="1:24" s="194" customFormat="1" ht="16.5" customHeight="1">
      <c r="A385" s="221"/>
      <c r="B385" s="211" t="s">
        <v>99</v>
      </c>
      <c r="C385" s="204"/>
      <c r="D385" s="204"/>
      <c r="E385" s="204"/>
      <c r="F385" s="204"/>
      <c r="G385" s="204"/>
      <c r="H385" s="204"/>
      <c r="I385" s="204"/>
      <c r="J385" s="204"/>
      <c r="K385" s="204"/>
      <c r="L385" s="204"/>
      <c r="M385" s="204"/>
      <c r="N385" s="204"/>
      <c r="O385" s="204"/>
      <c r="P385" s="204"/>
      <c r="Q385" s="218"/>
      <c r="R385" s="178"/>
      <c r="S385" s="218"/>
      <c r="T385" s="218"/>
      <c r="U385" s="218"/>
      <c r="V385" s="218"/>
      <c r="W385" s="218"/>
      <c r="X385" s="227"/>
    </row>
    <row r="386" spans="1:24" ht="16.5" customHeight="1">
      <c r="A386" s="181"/>
      <c r="B386" s="202" t="s">
        <v>227</v>
      </c>
      <c r="C386" s="188">
        <v>14</v>
      </c>
      <c r="D386" s="188">
        <f>87-2</f>
        <v>85</v>
      </c>
      <c r="E386" s="188">
        <f>C386+D386</f>
        <v>99</v>
      </c>
      <c r="F386" s="188">
        <v>0</v>
      </c>
      <c r="G386" s="188">
        <v>0</v>
      </c>
      <c r="H386" s="188">
        <f>F386+G386</f>
        <v>0</v>
      </c>
      <c r="I386" s="188">
        <v>0</v>
      </c>
      <c r="J386" s="188">
        <v>0</v>
      </c>
      <c r="K386" s="188">
        <f>I386+J386</f>
        <v>0</v>
      </c>
      <c r="L386" s="188">
        <v>0</v>
      </c>
      <c r="M386" s="188">
        <v>0</v>
      </c>
      <c r="N386" s="188">
        <f>L386+M386</f>
        <v>0</v>
      </c>
      <c r="O386" s="188">
        <f>C386+F386+I386+L386</f>
        <v>14</v>
      </c>
      <c r="P386" s="188">
        <f>D386+G386+J386+M386</f>
        <v>85</v>
      </c>
      <c r="Q386" s="189">
        <f>E386+H386+K386+N386</f>
        <v>99</v>
      </c>
      <c r="R386" s="174">
        <v>2</v>
      </c>
      <c r="S386" s="189" t="str">
        <f t="shared" ref="S386" si="456">IF(R386=1,O386,"0")</f>
        <v>0</v>
      </c>
      <c r="T386" s="189" t="str">
        <f t="shared" ref="T386" si="457">IF(R386=1,P386,"0")</f>
        <v>0</v>
      </c>
      <c r="U386" s="189">
        <f t="shared" ref="U386" si="458">S386+T386</f>
        <v>0</v>
      </c>
      <c r="V386" s="189">
        <f t="shared" ref="V386" si="459">IF(R386=2,O386,"0")</f>
        <v>14</v>
      </c>
      <c r="W386" s="189">
        <f t="shared" ref="W386" si="460">IF(R386=2,P386,"0")</f>
        <v>85</v>
      </c>
      <c r="X386" s="189">
        <f t="shared" ref="X386" si="461">V386+W386</f>
        <v>99</v>
      </c>
    </row>
    <row r="387" spans="1:24" s="194" customFormat="1" ht="16.5" customHeight="1">
      <c r="A387" s="221"/>
      <c r="B387" s="201" t="s">
        <v>5</v>
      </c>
      <c r="C387" s="192">
        <f>C386</f>
        <v>14</v>
      </c>
      <c r="D387" s="192">
        <f t="shared" ref="D387:X387" si="462">D386</f>
        <v>85</v>
      </c>
      <c r="E387" s="192">
        <f t="shared" si="462"/>
        <v>99</v>
      </c>
      <c r="F387" s="192">
        <f t="shared" si="462"/>
        <v>0</v>
      </c>
      <c r="G387" s="192">
        <f t="shared" si="462"/>
        <v>0</v>
      </c>
      <c r="H387" s="192">
        <f t="shared" si="462"/>
        <v>0</v>
      </c>
      <c r="I387" s="192">
        <f t="shared" si="462"/>
        <v>0</v>
      </c>
      <c r="J387" s="192">
        <f t="shared" si="462"/>
        <v>0</v>
      </c>
      <c r="K387" s="192">
        <f t="shared" si="462"/>
        <v>0</v>
      </c>
      <c r="L387" s="192">
        <f t="shared" si="462"/>
        <v>0</v>
      </c>
      <c r="M387" s="192">
        <f t="shared" si="462"/>
        <v>0</v>
      </c>
      <c r="N387" s="192">
        <f t="shared" si="462"/>
        <v>0</v>
      </c>
      <c r="O387" s="192">
        <f t="shared" si="462"/>
        <v>14</v>
      </c>
      <c r="P387" s="192">
        <f t="shared" si="462"/>
        <v>85</v>
      </c>
      <c r="Q387" s="173">
        <f t="shared" si="462"/>
        <v>99</v>
      </c>
      <c r="R387" s="193">
        <f t="shared" si="462"/>
        <v>2</v>
      </c>
      <c r="S387" s="173" t="str">
        <f t="shared" si="462"/>
        <v>0</v>
      </c>
      <c r="T387" s="173" t="str">
        <f t="shared" si="462"/>
        <v>0</v>
      </c>
      <c r="U387" s="173">
        <f t="shared" si="462"/>
        <v>0</v>
      </c>
      <c r="V387" s="173">
        <f t="shared" si="462"/>
        <v>14</v>
      </c>
      <c r="W387" s="173">
        <f t="shared" si="462"/>
        <v>85</v>
      </c>
      <c r="X387" s="173">
        <f t="shared" si="462"/>
        <v>99</v>
      </c>
    </row>
    <row r="388" spans="1:24" s="194" customFormat="1" ht="16.5" customHeight="1">
      <c r="A388" s="221"/>
      <c r="B388" s="201" t="s">
        <v>87</v>
      </c>
      <c r="C388" s="192">
        <f>C384+C387</f>
        <v>33</v>
      </c>
      <c r="D388" s="192">
        <f t="shared" ref="D388:X388" si="463">D384+D387</f>
        <v>156</v>
      </c>
      <c r="E388" s="192">
        <f t="shared" si="463"/>
        <v>189</v>
      </c>
      <c r="F388" s="192">
        <f t="shared" si="463"/>
        <v>0</v>
      </c>
      <c r="G388" s="192">
        <f t="shared" si="463"/>
        <v>0</v>
      </c>
      <c r="H388" s="192">
        <f t="shared" si="463"/>
        <v>0</v>
      </c>
      <c r="I388" s="192">
        <f t="shared" si="463"/>
        <v>0</v>
      </c>
      <c r="J388" s="192">
        <f t="shared" si="463"/>
        <v>0</v>
      </c>
      <c r="K388" s="192">
        <f t="shared" si="463"/>
        <v>0</v>
      </c>
      <c r="L388" s="192">
        <f t="shared" si="463"/>
        <v>0</v>
      </c>
      <c r="M388" s="192">
        <f t="shared" si="463"/>
        <v>0</v>
      </c>
      <c r="N388" s="192">
        <f t="shared" si="463"/>
        <v>0</v>
      </c>
      <c r="O388" s="192">
        <f t="shared" si="463"/>
        <v>33</v>
      </c>
      <c r="P388" s="192">
        <f t="shared" si="463"/>
        <v>156</v>
      </c>
      <c r="Q388" s="173">
        <f t="shared" si="463"/>
        <v>189</v>
      </c>
      <c r="R388" s="193">
        <f t="shared" si="463"/>
        <v>4</v>
      </c>
      <c r="S388" s="173">
        <f t="shared" si="463"/>
        <v>0</v>
      </c>
      <c r="T388" s="173">
        <f t="shared" si="463"/>
        <v>0</v>
      </c>
      <c r="U388" s="173">
        <f t="shared" si="463"/>
        <v>0</v>
      </c>
      <c r="V388" s="173">
        <f t="shared" si="463"/>
        <v>33</v>
      </c>
      <c r="W388" s="173">
        <f t="shared" si="463"/>
        <v>156</v>
      </c>
      <c r="X388" s="173">
        <f t="shared" si="463"/>
        <v>189</v>
      </c>
    </row>
    <row r="389" spans="1:24" ht="16.5" customHeight="1">
      <c r="A389" s="186"/>
      <c r="B389" s="197" t="s">
        <v>100</v>
      </c>
      <c r="C389" s="177"/>
      <c r="D389" s="177"/>
      <c r="E389" s="177"/>
      <c r="F389" s="216"/>
      <c r="G389" s="216"/>
      <c r="H389" s="177"/>
      <c r="I389" s="216"/>
      <c r="J389" s="216"/>
      <c r="K389" s="177"/>
      <c r="L389" s="216"/>
      <c r="M389" s="216"/>
      <c r="N389" s="177"/>
      <c r="O389" s="177"/>
      <c r="P389" s="177"/>
      <c r="Q389" s="195"/>
      <c r="R389" s="217"/>
      <c r="S389" s="195"/>
      <c r="T389" s="195"/>
      <c r="U389" s="195"/>
      <c r="V389" s="195"/>
      <c r="W389" s="195"/>
      <c r="X389" s="196"/>
    </row>
    <row r="390" spans="1:24" ht="16.5" customHeight="1">
      <c r="A390" s="186"/>
      <c r="B390" s="187" t="s">
        <v>228</v>
      </c>
      <c r="C390" s="188">
        <v>7</v>
      </c>
      <c r="D390" s="188">
        <v>97</v>
      </c>
      <c r="E390" s="188">
        <f t="shared" si="414"/>
        <v>104</v>
      </c>
      <c r="F390" s="188">
        <v>0</v>
      </c>
      <c r="G390" s="188">
        <v>0</v>
      </c>
      <c r="H390" s="188">
        <f t="shared" si="415"/>
        <v>0</v>
      </c>
      <c r="I390" s="188">
        <v>0</v>
      </c>
      <c r="J390" s="188">
        <v>0</v>
      </c>
      <c r="K390" s="188">
        <f t="shared" si="416"/>
        <v>0</v>
      </c>
      <c r="L390" s="188">
        <v>0</v>
      </c>
      <c r="M390" s="188">
        <v>0</v>
      </c>
      <c r="N390" s="188">
        <f t="shared" si="417"/>
        <v>0</v>
      </c>
      <c r="O390" s="188">
        <f>C390+F390+I390+L390</f>
        <v>7</v>
      </c>
      <c r="P390" s="188">
        <f>D390+G390+J390+M390</f>
        <v>97</v>
      </c>
      <c r="Q390" s="189">
        <f t="shared" si="418"/>
        <v>104</v>
      </c>
      <c r="R390" s="174">
        <v>2</v>
      </c>
      <c r="S390" s="189" t="str">
        <f t="shared" si="419"/>
        <v>0</v>
      </c>
      <c r="T390" s="189" t="str">
        <f t="shared" si="420"/>
        <v>0</v>
      </c>
      <c r="U390" s="189">
        <f t="shared" si="421"/>
        <v>0</v>
      </c>
      <c r="V390" s="189">
        <f t="shared" si="422"/>
        <v>7</v>
      </c>
      <c r="W390" s="189">
        <f t="shared" si="423"/>
        <v>97</v>
      </c>
      <c r="X390" s="189">
        <f t="shared" si="424"/>
        <v>104</v>
      </c>
    </row>
    <row r="391" spans="1:24" ht="16.5" customHeight="1">
      <c r="A391" s="186"/>
      <c r="B391" s="187" t="s">
        <v>57</v>
      </c>
      <c r="C391" s="188">
        <v>0</v>
      </c>
      <c r="D391" s="188">
        <v>40</v>
      </c>
      <c r="E391" s="188">
        <f t="shared" si="414"/>
        <v>40</v>
      </c>
      <c r="F391" s="188">
        <v>0</v>
      </c>
      <c r="G391" s="188">
        <v>0</v>
      </c>
      <c r="H391" s="188">
        <f t="shared" si="415"/>
        <v>0</v>
      </c>
      <c r="I391" s="188">
        <v>0</v>
      </c>
      <c r="J391" s="188">
        <v>0</v>
      </c>
      <c r="K391" s="188">
        <f t="shared" si="416"/>
        <v>0</v>
      </c>
      <c r="L391" s="188">
        <v>0</v>
      </c>
      <c r="M391" s="188">
        <v>0</v>
      </c>
      <c r="N391" s="188">
        <f t="shared" si="417"/>
        <v>0</v>
      </c>
      <c r="O391" s="188">
        <f>C391+F391+I391+L391</f>
        <v>0</v>
      </c>
      <c r="P391" s="188">
        <f>D391+G391+J391+M391</f>
        <v>40</v>
      </c>
      <c r="Q391" s="189">
        <f t="shared" ref="Q391" si="464">O391+P391</f>
        <v>40</v>
      </c>
      <c r="R391" s="174">
        <v>2</v>
      </c>
      <c r="S391" s="189" t="str">
        <f t="shared" ref="S391" si="465">IF(R391=1,O391,"0")</f>
        <v>0</v>
      </c>
      <c r="T391" s="189" t="str">
        <f t="shared" ref="T391" si="466">IF(R391=1,P391,"0")</f>
        <v>0</v>
      </c>
      <c r="U391" s="189">
        <f t="shared" ref="U391" si="467">S391+T391</f>
        <v>0</v>
      </c>
      <c r="V391" s="189">
        <f t="shared" ref="V391" si="468">IF(R391=2,O391,"0")</f>
        <v>0</v>
      </c>
      <c r="W391" s="189">
        <f t="shared" ref="W391" si="469">IF(R391=2,P391,"0")</f>
        <v>40</v>
      </c>
      <c r="X391" s="189">
        <f t="shared" ref="X391" si="470">V391+W391</f>
        <v>40</v>
      </c>
    </row>
    <row r="392" spans="1:24" s="194" customFormat="1" ht="16.5" customHeight="1">
      <c r="A392" s="190"/>
      <c r="B392" s="228" t="s">
        <v>87</v>
      </c>
      <c r="C392" s="192">
        <f>SUM(C390:C391)</f>
        <v>7</v>
      </c>
      <c r="D392" s="192">
        <f t="shared" ref="D392:X392" si="471">SUM(D390:D391)</f>
        <v>137</v>
      </c>
      <c r="E392" s="192">
        <f t="shared" si="471"/>
        <v>144</v>
      </c>
      <c r="F392" s="192">
        <f t="shared" si="471"/>
        <v>0</v>
      </c>
      <c r="G392" s="192">
        <f t="shared" si="471"/>
        <v>0</v>
      </c>
      <c r="H392" s="192">
        <f t="shared" si="471"/>
        <v>0</v>
      </c>
      <c r="I392" s="192">
        <f t="shared" si="471"/>
        <v>0</v>
      </c>
      <c r="J392" s="192">
        <f t="shared" si="471"/>
        <v>0</v>
      </c>
      <c r="K392" s="192">
        <f t="shared" si="471"/>
        <v>0</v>
      </c>
      <c r="L392" s="192">
        <f t="shared" si="471"/>
        <v>0</v>
      </c>
      <c r="M392" s="192">
        <f t="shared" si="471"/>
        <v>0</v>
      </c>
      <c r="N392" s="192">
        <f t="shared" si="471"/>
        <v>0</v>
      </c>
      <c r="O392" s="192">
        <f t="shared" si="471"/>
        <v>7</v>
      </c>
      <c r="P392" s="192">
        <f t="shared" si="471"/>
        <v>137</v>
      </c>
      <c r="Q392" s="192">
        <f t="shared" si="471"/>
        <v>144</v>
      </c>
      <c r="R392" s="174">
        <f t="shared" si="471"/>
        <v>4</v>
      </c>
      <c r="S392" s="192">
        <f t="shared" si="471"/>
        <v>0</v>
      </c>
      <c r="T392" s="192">
        <f t="shared" si="471"/>
        <v>0</v>
      </c>
      <c r="U392" s="192">
        <f t="shared" si="471"/>
        <v>0</v>
      </c>
      <c r="V392" s="192">
        <f t="shared" si="471"/>
        <v>7</v>
      </c>
      <c r="W392" s="192">
        <f t="shared" si="471"/>
        <v>137</v>
      </c>
      <c r="X392" s="192">
        <f t="shared" si="471"/>
        <v>144</v>
      </c>
    </row>
    <row r="393" spans="1:24" s="194" customFormat="1" ht="16.5" customHeight="1">
      <c r="A393" s="190"/>
      <c r="B393" s="228" t="s">
        <v>89</v>
      </c>
      <c r="C393" s="192">
        <f>C388+C392</f>
        <v>40</v>
      </c>
      <c r="D393" s="192">
        <f t="shared" ref="D393:X393" si="472">D388+D392</f>
        <v>293</v>
      </c>
      <c r="E393" s="192">
        <f t="shared" si="472"/>
        <v>333</v>
      </c>
      <c r="F393" s="192">
        <f t="shared" si="472"/>
        <v>0</v>
      </c>
      <c r="G393" s="192">
        <f t="shared" si="472"/>
        <v>0</v>
      </c>
      <c r="H393" s="192">
        <f t="shared" si="472"/>
        <v>0</v>
      </c>
      <c r="I393" s="192">
        <f t="shared" si="472"/>
        <v>0</v>
      </c>
      <c r="J393" s="192">
        <f t="shared" si="472"/>
        <v>0</v>
      </c>
      <c r="K393" s="192">
        <f t="shared" si="472"/>
        <v>0</v>
      </c>
      <c r="L393" s="192">
        <f t="shared" si="472"/>
        <v>0</v>
      </c>
      <c r="M393" s="192">
        <f t="shared" si="472"/>
        <v>0</v>
      </c>
      <c r="N393" s="192">
        <f t="shared" si="472"/>
        <v>0</v>
      </c>
      <c r="O393" s="192">
        <f t="shared" si="472"/>
        <v>40</v>
      </c>
      <c r="P393" s="192">
        <f t="shared" si="472"/>
        <v>293</v>
      </c>
      <c r="Q393" s="192">
        <f t="shared" si="472"/>
        <v>333</v>
      </c>
      <c r="R393" s="174">
        <f t="shared" si="472"/>
        <v>8</v>
      </c>
      <c r="S393" s="192">
        <f t="shared" si="472"/>
        <v>0</v>
      </c>
      <c r="T393" s="192">
        <f t="shared" si="472"/>
        <v>0</v>
      </c>
      <c r="U393" s="192">
        <f t="shared" si="472"/>
        <v>0</v>
      </c>
      <c r="V393" s="192">
        <f t="shared" si="472"/>
        <v>40</v>
      </c>
      <c r="W393" s="192">
        <f t="shared" si="472"/>
        <v>293</v>
      </c>
      <c r="X393" s="192">
        <f t="shared" si="472"/>
        <v>333</v>
      </c>
    </row>
    <row r="394" spans="1:24" s="194" customFormat="1" ht="16.5" customHeight="1">
      <c r="A394" s="190"/>
      <c r="B394" s="228" t="s">
        <v>60</v>
      </c>
      <c r="C394" s="192">
        <f>C393</f>
        <v>40</v>
      </c>
      <c r="D394" s="192">
        <f t="shared" ref="D394:X394" si="473">D393</f>
        <v>293</v>
      </c>
      <c r="E394" s="192">
        <f t="shared" si="473"/>
        <v>333</v>
      </c>
      <c r="F394" s="192">
        <f t="shared" si="473"/>
        <v>0</v>
      </c>
      <c r="G394" s="192">
        <f t="shared" si="473"/>
        <v>0</v>
      </c>
      <c r="H394" s="192">
        <f t="shared" si="473"/>
        <v>0</v>
      </c>
      <c r="I394" s="192">
        <f t="shared" si="473"/>
        <v>0</v>
      </c>
      <c r="J394" s="192">
        <f t="shared" si="473"/>
        <v>0</v>
      </c>
      <c r="K394" s="192">
        <f t="shared" si="473"/>
        <v>0</v>
      </c>
      <c r="L394" s="192">
        <f t="shared" si="473"/>
        <v>0</v>
      </c>
      <c r="M394" s="192">
        <f t="shared" si="473"/>
        <v>0</v>
      </c>
      <c r="N394" s="192">
        <f t="shared" si="473"/>
        <v>0</v>
      </c>
      <c r="O394" s="192">
        <f t="shared" si="473"/>
        <v>40</v>
      </c>
      <c r="P394" s="192">
        <f t="shared" si="473"/>
        <v>293</v>
      </c>
      <c r="Q394" s="192">
        <f t="shared" si="473"/>
        <v>333</v>
      </c>
      <c r="R394" s="174">
        <f t="shared" si="473"/>
        <v>8</v>
      </c>
      <c r="S394" s="192">
        <f t="shared" si="473"/>
        <v>0</v>
      </c>
      <c r="T394" s="192">
        <f t="shared" si="473"/>
        <v>0</v>
      </c>
      <c r="U394" s="192">
        <f t="shared" si="473"/>
        <v>0</v>
      </c>
      <c r="V394" s="192">
        <f t="shared" si="473"/>
        <v>40</v>
      </c>
      <c r="W394" s="192">
        <f t="shared" si="473"/>
        <v>293</v>
      </c>
      <c r="X394" s="192">
        <f t="shared" si="473"/>
        <v>333</v>
      </c>
    </row>
    <row r="395" spans="1:24" s="231" customFormat="1" ht="16.5" customHeight="1">
      <c r="A395" s="229"/>
      <c r="B395" s="230" t="s">
        <v>2</v>
      </c>
      <c r="C395" s="192">
        <f>C394+C379+C366+C339+C308+C279+C253+C173+C88+C70+C17</f>
        <v>10604</v>
      </c>
      <c r="D395" s="192">
        <f t="shared" ref="D395:X395" si="474">D394+D379+D366+D339+D308+D279+D253+D173+D88+D70+D17</f>
        <v>12274</v>
      </c>
      <c r="E395" s="192">
        <f t="shared" si="474"/>
        <v>22878</v>
      </c>
      <c r="F395" s="192">
        <f t="shared" si="474"/>
        <v>39</v>
      </c>
      <c r="G395" s="192">
        <f t="shared" si="474"/>
        <v>124</v>
      </c>
      <c r="H395" s="192">
        <f t="shared" si="474"/>
        <v>163</v>
      </c>
      <c r="I395" s="192">
        <f t="shared" si="474"/>
        <v>525</v>
      </c>
      <c r="J395" s="192">
        <f t="shared" si="474"/>
        <v>507</v>
      </c>
      <c r="K395" s="192">
        <f t="shared" si="474"/>
        <v>1032</v>
      </c>
      <c r="L395" s="192">
        <f t="shared" si="474"/>
        <v>18</v>
      </c>
      <c r="M395" s="192">
        <f t="shared" si="474"/>
        <v>34</v>
      </c>
      <c r="N395" s="192">
        <f t="shared" si="474"/>
        <v>52</v>
      </c>
      <c r="O395" s="192">
        <f t="shared" si="474"/>
        <v>11186</v>
      </c>
      <c r="P395" s="192">
        <f t="shared" si="474"/>
        <v>12939</v>
      </c>
      <c r="Q395" s="192">
        <f t="shared" si="474"/>
        <v>24125</v>
      </c>
      <c r="R395" s="174">
        <f t="shared" si="474"/>
        <v>415</v>
      </c>
      <c r="S395" s="192">
        <f t="shared" si="474"/>
        <v>1280</v>
      </c>
      <c r="T395" s="192">
        <f t="shared" si="474"/>
        <v>3660</v>
      </c>
      <c r="U395" s="192">
        <f t="shared" si="474"/>
        <v>4940</v>
      </c>
      <c r="V395" s="192">
        <f t="shared" si="474"/>
        <v>9906</v>
      </c>
      <c r="W395" s="192">
        <f t="shared" si="474"/>
        <v>9279</v>
      </c>
      <c r="X395" s="192">
        <f t="shared" si="474"/>
        <v>19185</v>
      </c>
    </row>
    <row r="396" spans="1:24" ht="23.25" customHeight="1">
      <c r="B396" s="170" t="s">
        <v>232</v>
      </c>
    </row>
    <row r="397" spans="1:24" ht="21" customHeight="1"/>
  </sheetData>
  <sortState ref="A369:X371">
    <sortCondition ref="B369:B371"/>
  </sortState>
  <mergeCells count="12">
    <mergeCell ref="C4:E6"/>
    <mergeCell ref="A1:X1"/>
    <mergeCell ref="A3:B7"/>
    <mergeCell ref="C3:X3"/>
    <mergeCell ref="F4:H6"/>
    <mergeCell ref="I4:K6"/>
    <mergeCell ref="L4:N6"/>
    <mergeCell ref="O4:Q6"/>
    <mergeCell ref="R4:R6"/>
    <mergeCell ref="S4:U6"/>
    <mergeCell ref="V4:X6"/>
    <mergeCell ref="A2:X2"/>
  </mergeCells>
  <pageMargins left="0.46" right="0.15748031496062992" top="0.59" bottom="0.47244094488188981" header="0.45" footer="0.31496062992125984"/>
  <pageSetup paperSize="9" scale="80" orientation="landscape" r:id="rId1"/>
  <headerFooter>
    <oddFooter xml:space="preserve">&amp;Lข้อมูล ณ วันที่ 30 กรกฎาคม 2556 สำนักส่งเสริมวิชาการและงานทะเบียน  มหาวิทยาลัยเทคโนโลยีราชมงคลธัญบุรี&amp;Rหน้าที่ &amp;P จาก &amp;N       </oddFooter>
  </headerFooter>
  <rowBreaks count="8" manualBreakCount="8">
    <brk id="47" max="23" man="1"/>
    <brk id="88" max="16383" man="1"/>
    <brk id="154" max="23" man="1"/>
    <brk id="173" max="16383" man="1"/>
    <brk id="218" max="23" man="1"/>
    <brk id="253" max="23" man="1"/>
    <brk id="308" max="23" man="1"/>
    <brk id="339" max="2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ฟอร์ม</vt:lpstr>
      <vt:lpstr>นักศึกษาทั้งหมด 2556</vt:lpstr>
      <vt:lpstr>'นักศึกษาทั้งหมด 2556'!Print_Area</vt:lpstr>
      <vt:lpstr>ฟอร์ม!Print_Area</vt:lpstr>
      <vt:lpstr>'นักศึกษาทั้งหมด 2556'!Print_Titles</vt:lpstr>
      <vt:lpstr>ฟอร์ม!Print_Titles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osyo</dc:creator>
  <cp:lastModifiedBy>ew</cp:lastModifiedBy>
  <cp:lastPrinted>2013-08-08T03:50:13Z</cp:lastPrinted>
  <dcterms:created xsi:type="dcterms:W3CDTF">2010-08-08T07:13:07Z</dcterms:created>
  <dcterms:modified xsi:type="dcterms:W3CDTF">2015-10-05T13:54:54Z</dcterms:modified>
</cp:coreProperties>
</file>