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30" yWindow="-195" windowWidth="10335" windowHeight="10320"/>
  </bookViews>
  <sheets>
    <sheet name="นักศึกษาเข้าใหม่" sheetId="8" r:id="rId1"/>
    <sheet name="Sheet1" sheetId="9" r:id="rId2"/>
  </sheets>
  <definedNames>
    <definedName name="_xlnm.Print_Titles" localSheetId="0">นักศึกษาเข้าใหม่!$2:$6</definedName>
  </definedNames>
  <calcPr calcId="145621"/>
</workbook>
</file>

<file path=xl/calcChain.xml><?xml version="1.0" encoding="utf-8"?>
<calcChain xmlns="http://schemas.openxmlformats.org/spreadsheetml/2006/main">
  <c r="M189" i="8" l="1"/>
  <c r="C189" i="8"/>
  <c r="R179" i="8"/>
  <c r="R177" i="8"/>
  <c r="R178" i="8"/>
  <c r="R173" i="8"/>
  <c r="R172" i="8"/>
  <c r="R170" i="8"/>
  <c r="R168" i="8"/>
  <c r="AG33" i="8"/>
  <c r="AG30" i="8"/>
  <c r="AG31" i="8"/>
  <c r="C40" i="8"/>
  <c r="C37" i="8"/>
  <c r="C36" i="8"/>
  <c r="C43" i="8"/>
  <c r="C29" i="8"/>
  <c r="C32" i="8"/>
  <c r="C33" i="8"/>
  <c r="C31" i="8"/>
  <c r="C153" i="8" l="1"/>
  <c r="W153" i="8"/>
  <c r="R153" i="8"/>
  <c r="M153" i="8"/>
  <c r="E85" i="8" l="1"/>
  <c r="G85" i="8"/>
  <c r="L85" i="8"/>
  <c r="D83" i="8" l="1"/>
  <c r="E83" i="8"/>
  <c r="F83" i="8"/>
  <c r="G83" i="8"/>
  <c r="H83" i="8"/>
  <c r="I83" i="8"/>
  <c r="J83" i="8"/>
  <c r="K83" i="8"/>
  <c r="L83" i="8"/>
  <c r="M83" i="8"/>
  <c r="N83" i="8"/>
  <c r="O83" i="8"/>
  <c r="P83" i="8"/>
  <c r="Q83" i="8"/>
  <c r="R83" i="8"/>
  <c r="S83" i="8"/>
  <c r="T83" i="8"/>
  <c r="U83" i="8"/>
  <c r="V83" i="8"/>
  <c r="W83" i="8"/>
  <c r="X83" i="8"/>
  <c r="Y83" i="8"/>
  <c r="Z83" i="8"/>
  <c r="AA83" i="8"/>
  <c r="AB83" i="8"/>
  <c r="AC83" i="8"/>
  <c r="AD83" i="8"/>
  <c r="AE83" i="8"/>
  <c r="AF83" i="8"/>
  <c r="AG83" i="8"/>
  <c r="AH83" i="8"/>
  <c r="AI83" i="8"/>
  <c r="AJ83" i="8"/>
  <c r="AK83" i="8"/>
  <c r="AL83" i="8"/>
  <c r="AM83" i="8"/>
  <c r="AN83" i="8"/>
  <c r="AO83" i="8"/>
  <c r="AP83" i="8"/>
  <c r="AQ83" i="8"/>
  <c r="AR83" i="8"/>
  <c r="AS83" i="8"/>
  <c r="AT83" i="8"/>
  <c r="AU83" i="8"/>
  <c r="AV83" i="8"/>
  <c r="AW83" i="8"/>
  <c r="AX83" i="8"/>
  <c r="AY83" i="8"/>
  <c r="AZ83" i="8"/>
  <c r="BA83" i="8"/>
  <c r="BB83" i="8"/>
  <c r="BC83" i="8"/>
  <c r="BD83" i="8"/>
  <c r="BE83" i="8"/>
  <c r="C83" i="8"/>
  <c r="N62" i="8"/>
  <c r="N64" i="8"/>
  <c r="BP50" i="8"/>
  <c r="BO50" i="8"/>
  <c r="BQ50" i="8" s="1"/>
  <c r="BN50" i="8"/>
  <c r="BM50" i="8"/>
  <c r="BL50" i="8"/>
  <c r="D53" i="8"/>
  <c r="E53" i="8"/>
  <c r="F53" i="8"/>
  <c r="G53" i="8"/>
  <c r="H53" i="8"/>
  <c r="I53" i="8"/>
  <c r="J53" i="8"/>
  <c r="K53" i="8"/>
  <c r="L53" i="8"/>
  <c r="M53" i="8"/>
  <c r="N53" i="8"/>
  <c r="O53" i="8"/>
  <c r="P53" i="8"/>
  <c r="Q53" i="8"/>
  <c r="R53" i="8"/>
  <c r="S53" i="8"/>
  <c r="T53" i="8"/>
  <c r="U53" i="8"/>
  <c r="V53" i="8"/>
  <c r="W53" i="8"/>
  <c r="X53" i="8"/>
  <c r="Y53" i="8"/>
  <c r="Z53" i="8"/>
  <c r="AA53" i="8"/>
  <c r="AB53" i="8"/>
  <c r="AC53" i="8"/>
  <c r="AD53" i="8"/>
  <c r="AE53" i="8"/>
  <c r="AF53" i="8"/>
  <c r="AH53" i="8"/>
  <c r="AI53" i="8"/>
  <c r="AJ53" i="8"/>
  <c r="AK53" i="8"/>
  <c r="AL53" i="8"/>
  <c r="AM53" i="8"/>
  <c r="AN53" i="8"/>
  <c r="AO53" i="8"/>
  <c r="AP53" i="8"/>
  <c r="D52" i="8"/>
  <c r="E52" i="8"/>
  <c r="F52" i="8"/>
  <c r="G52" i="8"/>
  <c r="H52" i="8"/>
  <c r="I52" i="8"/>
  <c r="J52" i="8"/>
  <c r="K52" i="8"/>
  <c r="L52" i="8"/>
  <c r="M52" i="8"/>
  <c r="N52" i="8"/>
  <c r="O52" i="8"/>
  <c r="P52" i="8"/>
  <c r="Q52" i="8"/>
  <c r="R52" i="8"/>
  <c r="S52" i="8"/>
  <c r="T52" i="8"/>
  <c r="U52" i="8"/>
  <c r="V52" i="8"/>
  <c r="W52" i="8"/>
  <c r="X52" i="8"/>
  <c r="Y52" i="8"/>
  <c r="Z52" i="8"/>
  <c r="AA52" i="8"/>
  <c r="AB52" i="8"/>
  <c r="AC52" i="8"/>
  <c r="AD52" i="8"/>
  <c r="AE52" i="8"/>
  <c r="AF52" i="8"/>
  <c r="AH52" i="8"/>
  <c r="AI52" i="8"/>
  <c r="AJ52" i="8"/>
  <c r="AK52" i="8"/>
  <c r="AL52" i="8"/>
  <c r="AM52" i="8"/>
  <c r="AN52" i="8"/>
  <c r="AO52" i="8"/>
  <c r="AP52" i="8"/>
  <c r="AQ52" i="8"/>
  <c r="AR52" i="8"/>
  <c r="AS52" i="8"/>
  <c r="AT52" i="8"/>
  <c r="AU52" i="8"/>
  <c r="AV52" i="8"/>
  <c r="AW52" i="8"/>
  <c r="AX52" i="8"/>
  <c r="AY52" i="8"/>
  <c r="AZ52" i="8"/>
  <c r="BA52" i="8"/>
  <c r="BB52" i="8"/>
  <c r="BC52" i="8"/>
  <c r="BD52" i="8"/>
  <c r="BE52" i="8"/>
  <c r="D51" i="8"/>
  <c r="E51" i="8"/>
  <c r="F51" i="8"/>
  <c r="G51" i="8"/>
  <c r="H51" i="8"/>
  <c r="I51" i="8"/>
  <c r="J51" i="8"/>
  <c r="K51" i="8"/>
  <c r="L51" i="8"/>
  <c r="M51" i="8"/>
  <c r="N51" i="8"/>
  <c r="O51" i="8"/>
  <c r="P51" i="8"/>
  <c r="Q51" i="8"/>
  <c r="R51" i="8"/>
  <c r="S51" i="8"/>
  <c r="T51" i="8"/>
  <c r="U51" i="8"/>
  <c r="V51" i="8"/>
  <c r="W51" i="8"/>
  <c r="X51" i="8"/>
  <c r="Y51" i="8"/>
  <c r="Z51" i="8"/>
  <c r="AA51" i="8"/>
  <c r="AB51" i="8"/>
  <c r="AC51" i="8"/>
  <c r="AD51" i="8"/>
  <c r="AE51" i="8"/>
  <c r="AF51" i="8"/>
  <c r="AG51" i="8"/>
  <c r="AH51" i="8"/>
  <c r="AI51" i="8"/>
  <c r="AJ51" i="8"/>
  <c r="AK51" i="8"/>
  <c r="AL51" i="8"/>
  <c r="AM51" i="8"/>
  <c r="AN51" i="8"/>
  <c r="AO51" i="8"/>
  <c r="AP51" i="8"/>
  <c r="C51" i="8"/>
  <c r="D48" i="8"/>
  <c r="E48" i="8"/>
  <c r="F48" i="8"/>
  <c r="G48" i="8"/>
  <c r="H48" i="8"/>
  <c r="I48" i="8"/>
  <c r="J48" i="8"/>
  <c r="K48" i="8"/>
  <c r="L48" i="8"/>
  <c r="M48" i="8"/>
  <c r="N48" i="8"/>
  <c r="O48" i="8"/>
  <c r="P48" i="8"/>
  <c r="Q48" i="8"/>
  <c r="R48" i="8"/>
  <c r="S48" i="8"/>
  <c r="T48" i="8"/>
  <c r="U48" i="8"/>
  <c r="V48" i="8"/>
  <c r="W48" i="8"/>
  <c r="X48" i="8"/>
  <c r="Y48" i="8"/>
  <c r="Z48" i="8"/>
  <c r="AA48" i="8"/>
  <c r="AB48" i="8"/>
  <c r="AC48" i="8"/>
  <c r="AD48" i="8"/>
  <c r="AE48" i="8"/>
  <c r="AF48" i="8"/>
  <c r="AG48" i="8"/>
  <c r="AH48" i="8"/>
  <c r="AI48" i="8"/>
  <c r="AJ48" i="8"/>
  <c r="AK48" i="8"/>
  <c r="AL48" i="8"/>
  <c r="AM48" i="8"/>
  <c r="AN48" i="8"/>
  <c r="AO48" i="8"/>
  <c r="AP48" i="8"/>
  <c r="AQ48" i="8"/>
  <c r="AR48" i="8"/>
  <c r="AS48" i="8"/>
  <c r="AT48" i="8"/>
  <c r="AU48" i="8"/>
  <c r="AV48" i="8"/>
  <c r="AW48" i="8"/>
  <c r="AX48" i="8"/>
  <c r="AY48" i="8"/>
  <c r="AZ48" i="8"/>
  <c r="BA48" i="8"/>
  <c r="BB48" i="8"/>
  <c r="BC48" i="8"/>
  <c r="BD48" i="8"/>
  <c r="BE48" i="8"/>
  <c r="C48" i="8"/>
  <c r="D44" i="8"/>
  <c r="E44" i="8"/>
  <c r="F44" i="8"/>
  <c r="G44" i="8"/>
  <c r="H44" i="8"/>
  <c r="I44" i="8"/>
  <c r="J44" i="8"/>
  <c r="K44" i="8"/>
  <c r="L44" i="8"/>
  <c r="M44" i="8"/>
  <c r="N44" i="8"/>
  <c r="O44" i="8"/>
  <c r="P44" i="8"/>
  <c r="Q44" i="8"/>
  <c r="BJ44" i="8" s="1"/>
  <c r="R44" i="8"/>
  <c r="S44" i="8"/>
  <c r="T44" i="8"/>
  <c r="U44" i="8"/>
  <c r="V44" i="8"/>
  <c r="W44" i="8"/>
  <c r="X44" i="8"/>
  <c r="Y44" i="8"/>
  <c r="Z44" i="8"/>
  <c r="AA44" i="8"/>
  <c r="AB44" i="8"/>
  <c r="AC44" i="8"/>
  <c r="AD44" i="8"/>
  <c r="AE44" i="8"/>
  <c r="AF44" i="8"/>
  <c r="AG44" i="8"/>
  <c r="AH44" i="8"/>
  <c r="AI44" i="8"/>
  <c r="AJ44" i="8"/>
  <c r="AK44" i="8"/>
  <c r="AL44" i="8"/>
  <c r="AM44" i="8"/>
  <c r="AN44" i="8"/>
  <c r="AO44" i="8"/>
  <c r="AP44" i="8"/>
  <c r="C44" i="8"/>
  <c r="D41" i="8"/>
  <c r="E41" i="8"/>
  <c r="F41" i="8"/>
  <c r="G41" i="8"/>
  <c r="H41" i="8"/>
  <c r="I41" i="8"/>
  <c r="J41" i="8"/>
  <c r="K41" i="8"/>
  <c r="L41" i="8"/>
  <c r="M41" i="8"/>
  <c r="N41" i="8"/>
  <c r="O41" i="8"/>
  <c r="P41" i="8"/>
  <c r="Q41" i="8"/>
  <c r="R41" i="8"/>
  <c r="S41" i="8"/>
  <c r="T41" i="8"/>
  <c r="U41" i="8"/>
  <c r="V41" i="8"/>
  <c r="W41" i="8"/>
  <c r="X41" i="8"/>
  <c r="Y41" i="8"/>
  <c r="Z41" i="8"/>
  <c r="AA41" i="8"/>
  <c r="AB41" i="8"/>
  <c r="AC41" i="8"/>
  <c r="AD41" i="8"/>
  <c r="AE41" i="8"/>
  <c r="AF41" i="8"/>
  <c r="AG41" i="8"/>
  <c r="AH41" i="8"/>
  <c r="AI41" i="8"/>
  <c r="AJ41" i="8"/>
  <c r="AK41" i="8"/>
  <c r="AL41" i="8"/>
  <c r="AM41" i="8"/>
  <c r="AN41" i="8"/>
  <c r="AO41" i="8"/>
  <c r="AP41" i="8"/>
  <c r="AQ41" i="8"/>
  <c r="AR41" i="8"/>
  <c r="AS41" i="8"/>
  <c r="AT41" i="8"/>
  <c r="AU41" i="8"/>
  <c r="AV41" i="8"/>
  <c r="AW41" i="8"/>
  <c r="AX41" i="8"/>
  <c r="AY41" i="8"/>
  <c r="AZ41" i="8"/>
  <c r="BA41" i="8"/>
  <c r="BB41" i="8"/>
  <c r="BC41" i="8"/>
  <c r="BD41" i="8"/>
  <c r="BE41" i="8"/>
  <c r="C41" i="8"/>
  <c r="D38" i="8"/>
  <c r="E38" i="8"/>
  <c r="F38" i="8"/>
  <c r="G38" i="8"/>
  <c r="H38" i="8"/>
  <c r="I38" i="8"/>
  <c r="J38" i="8"/>
  <c r="K38" i="8"/>
  <c r="L38" i="8"/>
  <c r="M38" i="8"/>
  <c r="N38" i="8"/>
  <c r="O38" i="8"/>
  <c r="P38" i="8"/>
  <c r="Q38" i="8"/>
  <c r="R38" i="8"/>
  <c r="S38" i="8"/>
  <c r="T38" i="8"/>
  <c r="U38" i="8"/>
  <c r="V38" i="8"/>
  <c r="W38" i="8"/>
  <c r="X38" i="8"/>
  <c r="Y38" i="8"/>
  <c r="Z38" i="8"/>
  <c r="AA38" i="8"/>
  <c r="AB38" i="8"/>
  <c r="AC38" i="8"/>
  <c r="AD38" i="8"/>
  <c r="AE38" i="8"/>
  <c r="AF38" i="8"/>
  <c r="AG38" i="8"/>
  <c r="AH38" i="8"/>
  <c r="BG38" i="8" s="1"/>
  <c r="AI38" i="8"/>
  <c r="AJ38" i="8"/>
  <c r="AK38" i="8"/>
  <c r="AL38" i="8"/>
  <c r="AM38" i="8"/>
  <c r="AN38" i="8"/>
  <c r="AO38" i="8"/>
  <c r="AP38" i="8"/>
  <c r="AQ38" i="8"/>
  <c r="AR38" i="8"/>
  <c r="AS38" i="8"/>
  <c r="AT38" i="8"/>
  <c r="AU38" i="8"/>
  <c r="AV38" i="8"/>
  <c r="AW38" i="8"/>
  <c r="AX38" i="8"/>
  <c r="AY38" i="8"/>
  <c r="AZ38" i="8"/>
  <c r="BA38" i="8"/>
  <c r="BB38" i="8"/>
  <c r="BC38" i="8"/>
  <c r="BD38" i="8"/>
  <c r="BE38" i="8"/>
  <c r="C38" i="8"/>
  <c r="D34" i="8"/>
  <c r="E34" i="8"/>
  <c r="F34" i="8"/>
  <c r="G34" i="8"/>
  <c r="H34" i="8"/>
  <c r="I34" i="8"/>
  <c r="J34" i="8"/>
  <c r="K34" i="8"/>
  <c r="L34" i="8"/>
  <c r="M34" i="8"/>
  <c r="N34" i="8"/>
  <c r="O34" i="8"/>
  <c r="P34" i="8"/>
  <c r="Q34" i="8"/>
  <c r="R34" i="8"/>
  <c r="S34" i="8"/>
  <c r="T34" i="8"/>
  <c r="U34" i="8"/>
  <c r="V34" i="8"/>
  <c r="W34" i="8"/>
  <c r="X34" i="8"/>
  <c r="Y34" i="8"/>
  <c r="Z34" i="8"/>
  <c r="AA34" i="8"/>
  <c r="AB34" i="8"/>
  <c r="AC34" i="8"/>
  <c r="AD34" i="8"/>
  <c r="AE34" i="8"/>
  <c r="AF34" i="8"/>
  <c r="AG34" i="8"/>
  <c r="AG52" i="8" s="1"/>
  <c r="AG53" i="8" s="1"/>
  <c r="AH34" i="8"/>
  <c r="AI34" i="8"/>
  <c r="AJ34" i="8"/>
  <c r="AK34" i="8"/>
  <c r="AL34" i="8"/>
  <c r="AM34" i="8"/>
  <c r="AN34" i="8"/>
  <c r="AO34" i="8"/>
  <c r="BI34" i="8" s="1"/>
  <c r="AP34" i="8"/>
  <c r="C3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AI25" i="8"/>
  <c r="AJ25" i="8"/>
  <c r="AK25" i="8"/>
  <c r="AL25" i="8"/>
  <c r="AM25" i="8"/>
  <c r="AN25" i="8"/>
  <c r="AO25" i="8"/>
  <c r="AP25" i="8"/>
  <c r="C25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AI24" i="8"/>
  <c r="AJ24" i="8"/>
  <c r="AK24" i="8"/>
  <c r="AL24" i="8"/>
  <c r="AM24" i="8"/>
  <c r="AN24" i="8"/>
  <c r="AO24" i="8"/>
  <c r="AP24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AI23" i="8"/>
  <c r="AJ23" i="8"/>
  <c r="AK23" i="8"/>
  <c r="AL23" i="8"/>
  <c r="AM23" i="8"/>
  <c r="AN23" i="8"/>
  <c r="AO23" i="8"/>
  <c r="AP23" i="8"/>
  <c r="C23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AI18" i="8"/>
  <c r="AJ18" i="8"/>
  <c r="AK18" i="8"/>
  <c r="AL18" i="8"/>
  <c r="AM18" i="8"/>
  <c r="AN18" i="8"/>
  <c r="AO18" i="8"/>
  <c r="AP18" i="8"/>
  <c r="AQ18" i="8"/>
  <c r="AR18" i="8"/>
  <c r="AS18" i="8"/>
  <c r="AT18" i="8"/>
  <c r="AU18" i="8"/>
  <c r="AV18" i="8"/>
  <c r="AW18" i="8"/>
  <c r="AX18" i="8"/>
  <c r="AY18" i="8"/>
  <c r="AZ18" i="8"/>
  <c r="BA18" i="8"/>
  <c r="BB18" i="8"/>
  <c r="BC18" i="8"/>
  <c r="BD18" i="8"/>
  <c r="BE18" i="8"/>
  <c r="C18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AI17" i="8"/>
  <c r="AJ17" i="8"/>
  <c r="AK17" i="8"/>
  <c r="AL17" i="8"/>
  <c r="AM17" i="8"/>
  <c r="AN17" i="8"/>
  <c r="AO17" i="8"/>
  <c r="AP17" i="8"/>
  <c r="C17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AI14" i="8"/>
  <c r="AJ14" i="8"/>
  <c r="AK14" i="8"/>
  <c r="AL14" i="8"/>
  <c r="AM14" i="8"/>
  <c r="AN14" i="8"/>
  <c r="AO14" i="8"/>
  <c r="AP14" i="8"/>
  <c r="G10" i="8"/>
  <c r="C14" i="8"/>
  <c r="BJ246" i="8"/>
  <c r="BI246" i="8"/>
  <c r="BH246" i="8"/>
  <c r="BG246" i="8"/>
  <c r="BF246" i="8"/>
  <c r="BJ245" i="8"/>
  <c r="BI245" i="8"/>
  <c r="BH245" i="8"/>
  <c r="BG245" i="8"/>
  <c r="BF245" i="8"/>
  <c r="BJ244" i="8"/>
  <c r="BI244" i="8"/>
  <c r="BH244" i="8"/>
  <c r="BG244" i="8"/>
  <c r="BF244" i="8"/>
  <c r="BJ243" i="8"/>
  <c r="BI243" i="8"/>
  <c r="BH243" i="8"/>
  <c r="BG243" i="8"/>
  <c r="BF243" i="8"/>
  <c r="BJ239" i="8"/>
  <c r="BI239" i="8"/>
  <c r="BH239" i="8"/>
  <c r="BG239" i="8"/>
  <c r="BF239" i="8"/>
  <c r="BJ238" i="8"/>
  <c r="BI238" i="8"/>
  <c r="BH238" i="8"/>
  <c r="BG238" i="8"/>
  <c r="BF238" i="8"/>
  <c r="BJ237" i="8"/>
  <c r="BI237" i="8"/>
  <c r="BH237" i="8"/>
  <c r="BG237" i="8"/>
  <c r="BF237" i="8"/>
  <c r="BJ236" i="8"/>
  <c r="BI236" i="8"/>
  <c r="BH236" i="8"/>
  <c r="BG236" i="8"/>
  <c r="BF236" i="8"/>
  <c r="BJ235" i="8"/>
  <c r="BI235" i="8"/>
  <c r="BH235" i="8"/>
  <c r="BG235" i="8"/>
  <c r="BF235" i="8"/>
  <c r="BJ233" i="8"/>
  <c r="BI233" i="8"/>
  <c r="BH233" i="8"/>
  <c r="BG233" i="8"/>
  <c r="BF233" i="8"/>
  <c r="BJ232" i="8"/>
  <c r="BI232" i="8"/>
  <c r="BH232" i="8"/>
  <c r="BG232" i="8"/>
  <c r="BF232" i="8"/>
  <c r="BJ228" i="8"/>
  <c r="BI228" i="8"/>
  <c r="BH228" i="8"/>
  <c r="BG228" i="8"/>
  <c r="BF228" i="8"/>
  <c r="BJ227" i="8"/>
  <c r="BI227" i="8"/>
  <c r="BH227" i="8"/>
  <c r="BG227" i="8"/>
  <c r="BF227" i="8"/>
  <c r="BJ226" i="8"/>
  <c r="BI226" i="8"/>
  <c r="BH226" i="8"/>
  <c r="BG226" i="8"/>
  <c r="BF226" i="8"/>
  <c r="BJ225" i="8"/>
  <c r="BI225" i="8"/>
  <c r="BH225" i="8"/>
  <c r="BG225" i="8"/>
  <c r="BF225" i="8"/>
  <c r="BJ224" i="8"/>
  <c r="BI224" i="8"/>
  <c r="BH224" i="8"/>
  <c r="BG224" i="8"/>
  <c r="BF224" i="8"/>
  <c r="BJ220" i="8"/>
  <c r="BI220" i="8"/>
  <c r="BH220" i="8"/>
  <c r="BG220" i="8"/>
  <c r="BF220" i="8"/>
  <c r="BJ219" i="8"/>
  <c r="BI219" i="8"/>
  <c r="BH219" i="8"/>
  <c r="BG219" i="8"/>
  <c r="BF219" i="8"/>
  <c r="BJ218" i="8"/>
  <c r="BI218" i="8"/>
  <c r="BH218" i="8"/>
  <c r="BG218" i="8"/>
  <c r="BF218" i="8"/>
  <c r="BJ217" i="8"/>
  <c r="BI217" i="8"/>
  <c r="BH217" i="8"/>
  <c r="BG217" i="8"/>
  <c r="BF217" i="8"/>
  <c r="BJ216" i="8"/>
  <c r="BI216" i="8"/>
  <c r="BH216" i="8"/>
  <c r="BG216" i="8"/>
  <c r="BF216" i="8"/>
  <c r="BJ215" i="8"/>
  <c r="BI215" i="8"/>
  <c r="BH215" i="8"/>
  <c r="BG215" i="8"/>
  <c r="BF215" i="8"/>
  <c r="BJ214" i="8"/>
  <c r="BI214" i="8"/>
  <c r="BH214" i="8"/>
  <c r="BG214" i="8"/>
  <c r="BF214" i="8"/>
  <c r="BJ213" i="8"/>
  <c r="BI213" i="8"/>
  <c r="BH213" i="8"/>
  <c r="BG213" i="8"/>
  <c r="BF213" i="8"/>
  <c r="BJ212" i="8"/>
  <c r="BI212" i="8"/>
  <c r="BH212" i="8"/>
  <c r="BG212" i="8"/>
  <c r="BF212" i="8"/>
  <c r="BJ211" i="8"/>
  <c r="BI211" i="8"/>
  <c r="BH211" i="8"/>
  <c r="BG211" i="8"/>
  <c r="BF211" i="8"/>
  <c r="BJ210" i="8"/>
  <c r="BI210" i="8"/>
  <c r="BH210" i="8"/>
  <c r="BG210" i="8"/>
  <c r="BF210" i="8"/>
  <c r="BJ209" i="8"/>
  <c r="BI209" i="8"/>
  <c r="BH209" i="8"/>
  <c r="BG209" i="8"/>
  <c r="BF209" i="8"/>
  <c r="BJ205" i="8"/>
  <c r="BI205" i="8"/>
  <c r="BH205" i="8"/>
  <c r="BG205" i="8"/>
  <c r="BJ204" i="8"/>
  <c r="BI204" i="8"/>
  <c r="BH204" i="8"/>
  <c r="BG204" i="8"/>
  <c r="BF204" i="8"/>
  <c r="BJ203" i="8"/>
  <c r="BI203" i="8"/>
  <c r="BH203" i="8"/>
  <c r="BG203" i="8"/>
  <c r="BF203" i="8"/>
  <c r="BJ202" i="8"/>
  <c r="BI202" i="8"/>
  <c r="BH202" i="8"/>
  <c r="BG202" i="8"/>
  <c r="BF202" i="8"/>
  <c r="BJ201" i="8"/>
  <c r="BI201" i="8"/>
  <c r="BH201" i="8"/>
  <c r="BG201" i="8"/>
  <c r="BF201" i="8"/>
  <c r="BJ198" i="8"/>
  <c r="BI198" i="8"/>
  <c r="BH198" i="8"/>
  <c r="BG198" i="8"/>
  <c r="BJ197" i="8"/>
  <c r="BI197" i="8"/>
  <c r="BH197" i="8"/>
  <c r="BG197" i="8"/>
  <c r="BF197" i="8"/>
  <c r="BJ196" i="8"/>
  <c r="BI196" i="8"/>
  <c r="BH196" i="8"/>
  <c r="BG196" i="8"/>
  <c r="BF196" i="8"/>
  <c r="BJ195" i="8"/>
  <c r="BI195" i="8"/>
  <c r="BH195" i="8"/>
  <c r="BG195" i="8"/>
  <c r="BF195" i="8"/>
  <c r="BJ193" i="8"/>
  <c r="BI193" i="8"/>
  <c r="BH193" i="8"/>
  <c r="BG193" i="8"/>
  <c r="BJ192" i="8"/>
  <c r="BI192" i="8"/>
  <c r="BH192" i="8"/>
  <c r="BG192" i="8"/>
  <c r="BF192" i="8"/>
  <c r="BJ191" i="8"/>
  <c r="BI191" i="8"/>
  <c r="BH191" i="8"/>
  <c r="BG191" i="8"/>
  <c r="BF191" i="8"/>
  <c r="BJ190" i="8"/>
  <c r="BI190" i="8"/>
  <c r="BH190" i="8"/>
  <c r="BG190" i="8"/>
  <c r="BF190" i="8"/>
  <c r="BJ189" i="8"/>
  <c r="BI189" i="8"/>
  <c r="BH189" i="8"/>
  <c r="BG189" i="8"/>
  <c r="BF189" i="8"/>
  <c r="BJ188" i="8"/>
  <c r="BI188" i="8"/>
  <c r="BH188" i="8"/>
  <c r="BG188" i="8"/>
  <c r="BF188" i="8"/>
  <c r="BJ187" i="8"/>
  <c r="BI187" i="8"/>
  <c r="BH187" i="8"/>
  <c r="BG187" i="8"/>
  <c r="BF187" i="8"/>
  <c r="BJ183" i="8"/>
  <c r="BI183" i="8"/>
  <c r="BH183" i="8"/>
  <c r="BG183" i="8"/>
  <c r="BJ182" i="8"/>
  <c r="BI182" i="8"/>
  <c r="BH182" i="8"/>
  <c r="BG182" i="8"/>
  <c r="BJ181" i="8"/>
  <c r="BI181" i="8"/>
  <c r="BH181" i="8"/>
  <c r="BG181" i="8"/>
  <c r="BJ180" i="8"/>
  <c r="BI180" i="8"/>
  <c r="BH180" i="8"/>
  <c r="BG180" i="8"/>
  <c r="BF180" i="8"/>
  <c r="BJ179" i="8"/>
  <c r="BI179" i="8"/>
  <c r="BH179" i="8"/>
  <c r="BG179" i="8"/>
  <c r="BF179" i="8"/>
  <c r="BJ178" i="8"/>
  <c r="BI178" i="8"/>
  <c r="BH178" i="8"/>
  <c r="BG178" i="8"/>
  <c r="BF178" i="8"/>
  <c r="BJ177" i="8"/>
  <c r="BI177" i="8"/>
  <c r="BH177" i="8"/>
  <c r="BG177" i="8"/>
  <c r="BF177" i="8"/>
  <c r="BJ175" i="8"/>
  <c r="BI175" i="8"/>
  <c r="BH175" i="8"/>
  <c r="BG175" i="8"/>
  <c r="BJ174" i="8"/>
  <c r="BI174" i="8"/>
  <c r="BH174" i="8"/>
  <c r="BG174" i="8"/>
  <c r="BF174" i="8"/>
  <c r="BJ173" i="8"/>
  <c r="BI173" i="8"/>
  <c r="BH173" i="8"/>
  <c r="BG173" i="8"/>
  <c r="BF173" i="8"/>
  <c r="BJ172" i="8"/>
  <c r="BI172" i="8"/>
  <c r="BH172" i="8"/>
  <c r="BG172" i="8"/>
  <c r="BF172" i="8"/>
  <c r="BJ171" i="8"/>
  <c r="BI171" i="8"/>
  <c r="BH171" i="8"/>
  <c r="BG171" i="8"/>
  <c r="BF171" i="8"/>
  <c r="BJ170" i="8"/>
  <c r="BI170" i="8"/>
  <c r="BH170" i="8"/>
  <c r="BG170" i="8"/>
  <c r="BF170" i="8"/>
  <c r="BJ169" i="8"/>
  <c r="BI169" i="8"/>
  <c r="BH169" i="8"/>
  <c r="BG169" i="8"/>
  <c r="BF169" i="8"/>
  <c r="BJ168" i="8"/>
  <c r="BI168" i="8"/>
  <c r="BH168" i="8"/>
  <c r="BG168" i="8"/>
  <c r="BF168" i="8"/>
  <c r="BJ164" i="8"/>
  <c r="BI164" i="8"/>
  <c r="BH164" i="8"/>
  <c r="BG164" i="8"/>
  <c r="BJ163" i="8"/>
  <c r="BI163" i="8"/>
  <c r="BH163" i="8"/>
  <c r="BG163" i="8"/>
  <c r="BJ162" i="8"/>
  <c r="BI162" i="8"/>
  <c r="BH162" i="8"/>
  <c r="BG162" i="8"/>
  <c r="BF162" i="8"/>
  <c r="BJ161" i="8"/>
  <c r="BI161" i="8"/>
  <c r="BH161" i="8"/>
  <c r="BG161" i="8"/>
  <c r="BF161" i="8"/>
  <c r="BJ159" i="8"/>
  <c r="BI159" i="8"/>
  <c r="BH159" i="8"/>
  <c r="BG159" i="8"/>
  <c r="BF159" i="8"/>
  <c r="BJ158" i="8"/>
  <c r="BI158" i="8"/>
  <c r="BH158" i="8"/>
  <c r="BG158" i="8"/>
  <c r="BF158" i="8"/>
  <c r="BJ157" i="8"/>
  <c r="BI157" i="8"/>
  <c r="BH157" i="8"/>
  <c r="BG157" i="8"/>
  <c r="BF157" i="8"/>
  <c r="BJ156" i="8"/>
  <c r="BI156" i="8"/>
  <c r="BH156" i="8"/>
  <c r="BG156" i="8"/>
  <c r="BF156" i="8"/>
  <c r="BJ154" i="8"/>
  <c r="BI154" i="8"/>
  <c r="BH154" i="8"/>
  <c r="BG154" i="8"/>
  <c r="BJ153" i="8"/>
  <c r="BI153" i="8"/>
  <c r="BH153" i="8"/>
  <c r="BG153" i="8"/>
  <c r="BF153" i="8"/>
  <c r="BJ152" i="8"/>
  <c r="BI152" i="8"/>
  <c r="BH152" i="8"/>
  <c r="BG152" i="8"/>
  <c r="BF152" i="8"/>
  <c r="BJ151" i="8"/>
  <c r="BI151" i="8"/>
  <c r="BH151" i="8"/>
  <c r="BG151" i="8"/>
  <c r="BF151" i="8"/>
  <c r="BJ147" i="8"/>
  <c r="BI147" i="8"/>
  <c r="BH147" i="8"/>
  <c r="BG147" i="8"/>
  <c r="BF147" i="8"/>
  <c r="BJ146" i="8"/>
  <c r="BI146" i="8"/>
  <c r="BH146" i="8"/>
  <c r="BG146" i="8"/>
  <c r="BF146" i="8"/>
  <c r="BJ145" i="8"/>
  <c r="BI145" i="8"/>
  <c r="BH145" i="8"/>
  <c r="BG145" i="8"/>
  <c r="BF145" i="8"/>
  <c r="BJ144" i="8"/>
  <c r="BI144" i="8"/>
  <c r="BH144" i="8"/>
  <c r="BG144" i="8"/>
  <c r="BF144" i="8"/>
  <c r="BJ141" i="8"/>
  <c r="BI141" i="8"/>
  <c r="BH141" i="8"/>
  <c r="BG141" i="8"/>
  <c r="BF141" i="8"/>
  <c r="BJ140" i="8"/>
  <c r="BI140" i="8"/>
  <c r="BH140" i="8"/>
  <c r="BG140" i="8"/>
  <c r="BF140" i="8"/>
  <c r="BJ139" i="8"/>
  <c r="BI139" i="8"/>
  <c r="BH139" i="8"/>
  <c r="BG139" i="8"/>
  <c r="BF139" i="8"/>
  <c r="BJ137" i="8"/>
  <c r="BI137" i="8"/>
  <c r="BH137" i="8"/>
  <c r="BG137" i="8"/>
  <c r="BF137" i="8"/>
  <c r="BJ136" i="8"/>
  <c r="BI136" i="8"/>
  <c r="BH136" i="8"/>
  <c r="BG136" i="8"/>
  <c r="BF136" i="8"/>
  <c r="BJ135" i="8"/>
  <c r="BI135" i="8"/>
  <c r="BH135" i="8"/>
  <c r="BG135" i="8"/>
  <c r="BF135" i="8"/>
  <c r="BJ134" i="8"/>
  <c r="BI134" i="8"/>
  <c r="BH134" i="8"/>
  <c r="BG134" i="8"/>
  <c r="BF134" i="8"/>
  <c r="BJ133" i="8"/>
  <c r="BI133" i="8"/>
  <c r="BH133" i="8"/>
  <c r="BG133" i="8"/>
  <c r="BF133" i="8"/>
  <c r="BJ131" i="8"/>
  <c r="BI131" i="8"/>
  <c r="BH131" i="8"/>
  <c r="BG131" i="8"/>
  <c r="BF131" i="8"/>
  <c r="BJ130" i="8"/>
  <c r="BI130" i="8"/>
  <c r="BH130" i="8"/>
  <c r="BG130" i="8"/>
  <c r="BF130" i="8"/>
  <c r="BJ129" i="8"/>
  <c r="BI129" i="8"/>
  <c r="BH129" i="8"/>
  <c r="BG129" i="8"/>
  <c r="BF129" i="8"/>
  <c r="BJ128" i="8"/>
  <c r="BI128" i="8"/>
  <c r="BH128" i="8"/>
  <c r="BG128" i="8"/>
  <c r="BF128" i="8"/>
  <c r="BJ126" i="8"/>
  <c r="BI126" i="8"/>
  <c r="BH126" i="8"/>
  <c r="BG126" i="8"/>
  <c r="BF126" i="8"/>
  <c r="BJ125" i="8"/>
  <c r="BI125" i="8"/>
  <c r="BH125" i="8"/>
  <c r="BG125" i="8"/>
  <c r="BF125" i="8"/>
  <c r="BJ124" i="8"/>
  <c r="BI124" i="8"/>
  <c r="BH124" i="8"/>
  <c r="BG124" i="8"/>
  <c r="BF124" i="8"/>
  <c r="BJ122" i="8"/>
  <c r="BI122" i="8"/>
  <c r="BH122" i="8"/>
  <c r="BG122" i="8"/>
  <c r="BF122" i="8"/>
  <c r="BJ121" i="8"/>
  <c r="BI121" i="8"/>
  <c r="BH121" i="8"/>
  <c r="BG121" i="8"/>
  <c r="BF121" i="8"/>
  <c r="BJ119" i="8"/>
  <c r="BI119" i="8"/>
  <c r="BH119" i="8"/>
  <c r="BG119" i="8"/>
  <c r="BF119" i="8"/>
  <c r="BJ118" i="8"/>
  <c r="BI118" i="8"/>
  <c r="BH118" i="8"/>
  <c r="BG118" i="8"/>
  <c r="BF118" i="8"/>
  <c r="BJ117" i="8"/>
  <c r="BI117" i="8"/>
  <c r="BH117" i="8"/>
  <c r="BG117" i="8"/>
  <c r="BF117" i="8"/>
  <c r="BJ116" i="8"/>
  <c r="BI116" i="8"/>
  <c r="BH116" i="8"/>
  <c r="BG116" i="8"/>
  <c r="BF116" i="8"/>
  <c r="BJ115" i="8"/>
  <c r="BI115" i="8"/>
  <c r="BH115" i="8"/>
  <c r="BG115" i="8"/>
  <c r="BF115" i="8"/>
  <c r="BJ114" i="8"/>
  <c r="BI114" i="8"/>
  <c r="BH114" i="8"/>
  <c r="BG114" i="8"/>
  <c r="BF114" i="8"/>
  <c r="BJ113" i="8"/>
  <c r="BI113" i="8"/>
  <c r="BH113" i="8"/>
  <c r="BG113" i="8"/>
  <c r="BF113" i="8"/>
  <c r="BJ112" i="8"/>
  <c r="BI112" i="8"/>
  <c r="BH112" i="8"/>
  <c r="BG112" i="8"/>
  <c r="BF112" i="8"/>
  <c r="BJ111" i="8"/>
  <c r="BI111" i="8"/>
  <c r="BH111" i="8"/>
  <c r="BG111" i="8"/>
  <c r="BF111" i="8"/>
  <c r="BJ106" i="8"/>
  <c r="BI106" i="8"/>
  <c r="BH106" i="8"/>
  <c r="BG106" i="8"/>
  <c r="BF106" i="8"/>
  <c r="BJ105" i="8"/>
  <c r="BI105" i="8"/>
  <c r="BH105" i="8"/>
  <c r="BG105" i="8"/>
  <c r="BF105" i="8"/>
  <c r="BJ104" i="8"/>
  <c r="BI104" i="8"/>
  <c r="BH104" i="8"/>
  <c r="BG104" i="8"/>
  <c r="BF104" i="8"/>
  <c r="BJ103" i="8"/>
  <c r="BI103" i="8"/>
  <c r="BH103" i="8"/>
  <c r="BG103" i="8"/>
  <c r="BF103" i="8"/>
  <c r="BJ102" i="8"/>
  <c r="BI102" i="8"/>
  <c r="BH102" i="8"/>
  <c r="BG102" i="8"/>
  <c r="BF102" i="8"/>
  <c r="BJ101" i="8"/>
  <c r="BI101" i="8"/>
  <c r="BH101" i="8"/>
  <c r="BG101" i="8"/>
  <c r="BF101" i="8"/>
  <c r="BJ100" i="8"/>
  <c r="BI100" i="8"/>
  <c r="BH100" i="8"/>
  <c r="BG100" i="8"/>
  <c r="BF100" i="8"/>
  <c r="BJ96" i="8"/>
  <c r="BI96" i="8"/>
  <c r="BH96" i="8"/>
  <c r="BG96" i="8"/>
  <c r="BF96" i="8"/>
  <c r="BJ95" i="8"/>
  <c r="BI95" i="8"/>
  <c r="BH95" i="8"/>
  <c r="BG95" i="8"/>
  <c r="BF95" i="8"/>
  <c r="BJ94" i="8"/>
  <c r="BI94" i="8"/>
  <c r="BH94" i="8"/>
  <c r="BG94" i="8"/>
  <c r="BF94" i="8"/>
  <c r="BJ93" i="8"/>
  <c r="BI93" i="8"/>
  <c r="BH93" i="8"/>
  <c r="BG93" i="8"/>
  <c r="BF93" i="8"/>
  <c r="BJ92" i="8"/>
  <c r="BI92" i="8"/>
  <c r="BH92" i="8"/>
  <c r="BG92" i="8"/>
  <c r="BF92" i="8"/>
  <c r="BJ91" i="8"/>
  <c r="BI91" i="8"/>
  <c r="BH91" i="8"/>
  <c r="BG91" i="8"/>
  <c r="BF91" i="8"/>
  <c r="BJ90" i="8"/>
  <c r="BI90" i="8"/>
  <c r="BH90" i="8"/>
  <c r="BG90" i="8"/>
  <c r="BF90" i="8"/>
  <c r="BJ89" i="8"/>
  <c r="BI89" i="8"/>
  <c r="BH89" i="8"/>
  <c r="BG89" i="8"/>
  <c r="BF89" i="8"/>
  <c r="BJ88" i="8"/>
  <c r="BI88" i="8"/>
  <c r="BH88" i="8"/>
  <c r="BG88" i="8"/>
  <c r="BF88" i="8"/>
  <c r="BJ85" i="8"/>
  <c r="BI85" i="8"/>
  <c r="BH85" i="8"/>
  <c r="BG85" i="8"/>
  <c r="BF85" i="8"/>
  <c r="BJ83" i="8"/>
  <c r="BI83" i="8"/>
  <c r="BH83" i="8"/>
  <c r="BG83" i="8"/>
  <c r="BF83" i="8"/>
  <c r="BJ82" i="8"/>
  <c r="BI82" i="8"/>
  <c r="BH82" i="8"/>
  <c r="BG82" i="8"/>
  <c r="BF82" i="8"/>
  <c r="BJ81" i="8"/>
  <c r="BI81" i="8"/>
  <c r="BH81" i="8"/>
  <c r="BG81" i="8"/>
  <c r="BF81" i="8"/>
  <c r="BJ80" i="8"/>
  <c r="BI80" i="8"/>
  <c r="BH80" i="8"/>
  <c r="BG80" i="8"/>
  <c r="BF80" i="8"/>
  <c r="BJ79" i="8"/>
  <c r="BI79" i="8"/>
  <c r="BH79" i="8"/>
  <c r="BG79" i="8"/>
  <c r="BF79" i="8"/>
  <c r="BJ78" i="8"/>
  <c r="BI78" i="8"/>
  <c r="BH78" i="8"/>
  <c r="BG78" i="8"/>
  <c r="BF78" i="8"/>
  <c r="BJ77" i="8"/>
  <c r="BI77" i="8"/>
  <c r="BH77" i="8"/>
  <c r="BG77" i="8"/>
  <c r="BF77" i="8"/>
  <c r="BJ76" i="8"/>
  <c r="BI76" i="8"/>
  <c r="BH76" i="8"/>
  <c r="BG76" i="8"/>
  <c r="BF76" i="8"/>
  <c r="BJ75" i="8"/>
  <c r="BI75" i="8"/>
  <c r="BH75" i="8"/>
  <c r="BG75" i="8"/>
  <c r="BF75" i="8"/>
  <c r="BJ74" i="8"/>
  <c r="BI74" i="8"/>
  <c r="BH74" i="8"/>
  <c r="BG74" i="8"/>
  <c r="BF74" i="8"/>
  <c r="BJ73" i="8"/>
  <c r="BI73" i="8"/>
  <c r="BH73" i="8"/>
  <c r="BG73" i="8"/>
  <c r="BF73" i="8"/>
  <c r="BJ72" i="8"/>
  <c r="BI72" i="8"/>
  <c r="BH72" i="8"/>
  <c r="BG72" i="8"/>
  <c r="BF72" i="8"/>
  <c r="BJ71" i="8"/>
  <c r="BI71" i="8"/>
  <c r="BH71" i="8"/>
  <c r="BG71" i="8"/>
  <c r="BF71" i="8"/>
  <c r="BJ70" i="8"/>
  <c r="BI70" i="8"/>
  <c r="BH70" i="8"/>
  <c r="BG70" i="8"/>
  <c r="BF70" i="8"/>
  <c r="BJ69" i="8"/>
  <c r="BI69" i="8"/>
  <c r="BH69" i="8"/>
  <c r="BG69" i="8"/>
  <c r="BF69" i="8"/>
  <c r="BJ68" i="8"/>
  <c r="BI68" i="8"/>
  <c r="BH68" i="8"/>
  <c r="BG68" i="8"/>
  <c r="BF68" i="8"/>
  <c r="BJ64" i="8"/>
  <c r="BI64" i="8"/>
  <c r="BH64" i="8"/>
  <c r="BG64" i="8"/>
  <c r="BF64" i="8"/>
  <c r="BJ63" i="8"/>
  <c r="BI63" i="8"/>
  <c r="BH63" i="8"/>
  <c r="BG63" i="8"/>
  <c r="BF63" i="8"/>
  <c r="BJ62" i="8"/>
  <c r="BI62" i="8"/>
  <c r="BH62" i="8"/>
  <c r="BG62" i="8"/>
  <c r="BF62" i="8"/>
  <c r="BJ61" i="8"/>
  <c r="BI61" i="8"/>
  <c r="BH61" i="8"/>
  <c r="BG61" i="8"/>
  <c r="BF61" i="8"/>
  <c r="BJ60" i="8"/>
  <c r="BI60" i="8"/>
  <c r="BH60" i="8"/>
  <c r="BG60" i="8"/>
  <c r="BF60" i="8"/>
  <c r="BJ59" i="8"/>
  <c r="BI59" i="8"/>
  <c r="BH59" i="8"/>
  <c r="BG59" i="8"/>
  <c r="BF59" i="8"/>
  <c r="BJ58" i="8"/>
  <c r="BI58" i="8"/>
  <c r="BH58" i="8"/>
  <c r="BG58" i="8"/>
  <c r="BF58" i="8"/>
  <c r="BJ57" i="8"/>
  <c r="BI57" i="8"/>
  <c r="BH57" i="8"/>
  <c r="BG57" i="8"/>
  <c r="BF57" i="8"/>
  <c r="BJ51" i="8"/>
  <c r="BI51" i="8"/>
  <c r="BH51" i="8"/>
  <c r="BG51" i="8"/>
  <c r="BF51" i="8"/>
  <c r="BJ50" i="8"/>
  <c r="BI50" i="8"/>
  <c r="BH50" i="8"/>
  <c r="BG50" i="8"/>
  <c r="BF50" i="8"/>
  <c r="BJ48" i="8"/>
  <c r="BI48" i="8"/>
  <c r="BH48" i="8"/>
  <c r="BG48" i="8"/>
  <c r="BF48" i="8"/>
  <c r="BJ47" i="8"/>
  <c r="BI47" i="8"/>
  <c r="BH47" i="8"/>
  <c r="BG47" i="8"/>
  <c r="BF47" i="8"/>
  <c r="BJ46" i="8"/>
  <c r="BI46" i="8"/>
  <c r="BH46" i="8"/>
  <c r="BG46" i="8"/>
  <c r="BF46" i="8"/>
  <c r="BI44" i="8"/>
  <c r="BH44" i="8"/>
  <c r="BG44" i="8"/>
  <c r="BJ43" i="8"/>
  <c r="BI43" i="8"/>
  <c r="BH43" i="8"/>
  <c r="BG43" i="8"/>
  <c r="BF43" i="8"/>
  <c r="BJ41" i="8"/>
  <c r="BI41" i="8"/>
  <c r="BH41" i="8"/>
  <c r="BG41" i="8"/>
  <c r="BF41" i="8"/>
  <c r="BJ40" i="8"/>
  <c r="BI40" i="8"/>
  <c r="BH40" i="8"/>
  <c r="BG40" i="8"/>
  <c r="BF40" i="8"/>
  <c r="BJ38" i="8"/>
  <c r="BI38" i="8"/>
  <c r="BH38" i="8"/>
  <c r="BF38" i="8"/>
  <c r="BJ37" i="8"/>
  <c r="BI37" i="8"/>
  <c r="BH37" i="8"/>
  <c r="BG37" i="8"/>
  <c r="BF37" i="8"/>
  <c r="BJ36" i="8"/>
  <c r="BI36" i="8"/>
  <c r="BH36" i="8"/>
  <c r="BG36" i="8"/>
  <c r="BF36" i="8"/>
  <c r="BJ34" i="8"/>
  <c r="BH34" i="8"/>
  <c r="BG34" i="8"/>
  <c r="BF34" i="8"/>
  <c r="BJ33" i="8"/>
  <c r="BI33" i="8"/>
  <c r="BH33" i="8"/>
  <c r="BG33" i="8"/>
  <c r="BF33" i="8"/>
  <c r="BJ32" i="8"/>
  <c r="BI32" i="8"/>
  <c r="BH32" i="8"/>
  <c r="BG32" i="8"/>
  <c r="BF32" i="8"/>
  <c r="BJ31" i="8"/>
  <c r="BI31" i="8"/>
  <c r="BH31" i="8"/>
  <c r="BG31" i="8"/>
  <c r="BF31" i="8"/>
  <c r="BJ30" i="8"/>
  <c r="BI30" i="8"/>
  <c r="BH30" i="8"/>
  <c r="BG30" i="8"/>
  <c r="BF30" i="8"/>
  <c r="BJ29" i="8"/>
  <c r="BI29" i="8"/>
  <c r="BH29" i="8"/>
  <c r="BG29" i="8"/>
  <c r="BF29" i="8"/>
  <c r="BJ22" i="8"/>
  <c r="BI22" i="8"/>
  <c r="BH22" i="8"/>
  <c r="BG22" i="8"/>
  <c r="BF22" i="8"/>
  <c r="BJ21" i="8"/>
  <c r="BI21" i="8"/>
  <c r="BH21" i="8"/>
  <c r="BG21" i="8"/>
  <c r="BF21" i="8"/>
  <c r="BJ16" i="8"/>
  <c r="BI16" i="8"/>
  <c r="BH16" i="8"/>
  <c r="BG16" i="8"/>
  <c r="BF16" i="8"/>
  <c r="BJ13" i="8"/>
  <c r="BI13" i="8"/>
  <c r="BH13" i="8"/>
  <c r="BG13" i="8"/>
  <c r="BF13" i="8"/>
  <c r="BJ12" i="8"/>
  <c r="BI12" i="8"/>
  <c r="BH12" i="8"/>
  <c r="BG12" i="8"/>
  <c r="BF12" i="8"/>
  <c r="BJ11" i="8"/>
  <c r="BI11" i="8"/>
  <c r="BH11" i="8"/>
  <c r="BG11" i="8"/>
  <c r="BF11" i="8"/>
  <c r="BJ10" i="8"/>
  <c r="BI10" i="8"/>
  <c r="BH10" i="8"/>
  <c r="BG10" i="8"/>
  <c r="BF10" i="8"/>
  <c r="AB154" i="8"/>
  <c r="C52" i="8" l="1"/>
  <c r="BF44" i="8"/>
  <c r="BD209" i="8"/>
  <c r="BC209" i="8"/>
  <c r="BD60" i="8"/>
  <c r="BO216" i="8" l="1"/>
  <c r="BO58" i="8"/>
  <c r="BP243" i="8"/>
  <c r="BO243" i="8"/>
  <c r="BM243" i="8"/>
  <c r="BL243" i="8"/>
  <c r="BP236" i="8"/>
  <c r="BO236" i="8"/>
  <c r="BM236" i="8"/>
  <c r="BL236" i="8"/>
  <c r="BN236" i="8" s="1"/>
  <c r="BP235" i="8"/>
  <c r="BO235" i="8"/>
  <c r="BM235" i="8"/>
  <c r="BL235" i="8"/>
  <c r="BP232" i="8"/>
  <c r="BO232" i="8"/>
  <c r="BM232" i="8"/>
  <c r="BL232" i="8"/>
  <c r="BM225" i="8"/>
  <c r="BL225" i="8"/>
  <c r="BP224" i="8"/>
  <c r="BM224" i="8"/>
  <c r="BL224" i="8"/>
  <c r="BM217" i="8"/>
  <c r="BL217" i="8"/>
  <c r="BP216" i="8"/>
  <c r="BM216" i="8"/>
  <c r="BL216" i="8"/>
  <c r="BM215" i="8"/>
  <c r="BL215" i="8"/>
  <c r="BP214" i="8"/>
  <c r="BO214" i="8"/>
  <c r="BM214" i="8"/>
  <c r="BL214" i="8"/>
  <c r="BM213" i="8"/>
  <c r="BL213" i="8"/>
  <c r="BM212" i="8"/>
  <c r="BL212" i="8"/>
  <c r="BO211" i="8"/>
  <c r="BM211" i="8"/>
  <c r="BL211" i="8"/>
  <c r="BP210" i="8"/>
  <c r="BO210" i="8"/>
  <c r="BQ210" i="8" s="1"/>
  <c r="BM210" i="8"/>
  <c r="BL210" i="8"/>
  <c r="BM209" i="8"/>
  <c r="BL209" i="8"/>
  <c r="BM202" i="8"/>
  <c r="BL202" i="8"/>
  <c r="BP201" i="8"/>
  <c r="BO201" i="8"/>
  <c r="BM201" i="8"/>
  <c r="BL201" i="8"/>
  <c r="BP196" i="8"/>
  <c r="BM196" i="8"/>
  <c r="BL196" i="8"/>
  <c r="BM195" i="8"/>
  <c r="BL195" i="8"/>
  <c r="BP192" i="8"/>
  <c r="BM192" i="8"/>
  <c r="BL192" i="8"/>
  <c r="BP191" i="8"/>
  <c r="BO191" i="8"/>
  <c r="BM191" i="8"/>
  <c r="BL191" i="8"/>
  <c r="BM190" i="8"/>
  <c r="BL190" i="8"/>
  <c r="BM189" i="8"/>
  <c r="BL189" i="8"/>
  <c r="BP188" i="8"/>
  <c r="BO188" i="8"/>
  <c r="BM188" i="8"/>
  <c r="BL188" i="8"/>
  <c r="BM187" i="8"/>
  <c r="BL187" i="8"/>
  <c r="BP180" i="8"/>
  <c r="BO180" i="8"/>
  <c r="BM180" i="8"/>
  <c r="BL180" i="8"/>
  <c r="BP179" i="8"/>
  <c r="BO179" i="8"/>
  <c r="BQ179" i="8" s="1"/>
  <c r="BL179" i="8"/>
  <c r="BP178" i="8"/>
  <c r="BO178" i="8"/>
  <c r="BM178" i="8"/>
  <c r="BP177" i="8"/>
  <c r="BO177" i="8"/>
  <c r="BQ177" i="8" s="1"/>
  <c r="BM177" i="8"/>
  <c r="BL177" i="8"/>
  <c r="BM174" i="8"/>
  <c r="BL174" i="8"/>
  <c r="BM173" i="8"/>
  <c r="BN173" i="8" s="1"/>
  <c r="BL173" i="8"/>
  <c r="BP172" i="8"/>
  <c r="BO172" i="8"/>
  <c r="BQ172" i="8" s="1"/>
  <c r="BM172" i="8"/>
  <c r="BL172" i="8"/>
  <c r="BP171" i="8"/>
  <c r="BO171" i="8"/>
  <c r="BQ171" i="8" s="1"/>
  <c r="BM171" i="8"/>
  <c r="BM170" i="8"/>
  <c r="BL170" i="8"/>
  <c r="BP169" i="8"/>
  <c r="BO169" i="8"/>
  <c r="BP168" i="8"/>
  <c r="BO168" i="8"/>
  <c r="BM168" i="8"/>
  <c r="BL168" i="8"/>
  <c r="BP161" i="8"/>
  <c r="BO161" i="8"/>
  <c r="BQ161" i="8" s="1"/>
  <c r="BL161" i="8"/>
  <c r="BP158" i="8"/>
  <c r="BO158" i="8"/>
  <c r="BQ158" i="8" s="1"/>
  <c r="BM158" i="8"/>
  <c r="BL158" i="8"/>
  <c r="BO157" i="8"/>
  <c r="BM157" i="8"/>
  <c r="BN157" i="8" s="1"/>
  <c r="BL157" i="8"/>
  <c r="BM156" i="8"/>
  <c r="BL156" i="8"/>
  <c r="BM153" i="8"/>
  <c r="BL153" i="8"/>
  <c r="BP152" i="8"/>
  <c r="BO152" i="8"/>
  <c r="BQ152" i="8" s="1"/>
  <c r="BM152" i="8"/>
  <c r="BL152" i="8"/>
  <c r="BM151" i="8"/>
  <c r="BL151" i="8"/>
  <c r="BP144" i="8"/>
  <c r="BO144" i="8"/>
  <c r="BM144" i="8"/>
  <c r="BL144" i="8"/>
  <c r="BO139" i="8"/>
  <c r="BM139" i="8"/>
  <c r="BL139" i="8"/>
  <c r="BM136" i="8"/>
  <c r="BL136" i="8"/>
  <c r="BP135" i="8"/>
  <c r="BO135" i="8"/>
  <c r="BP134" i="8"/>
  <c r="BO134" i="8"/>
  <c r="BP133" i="8"/>
  <c r="BO133" i="8"/>
  <c r="BL133" i="8"/>
  <c r="BP130" i="8"/>
  <c r="BO130" i="8"/>
  <c r="BQ130" i="8" s="1"/>
  <c r="BM130" i="8"/>
  <c r="BL130" i="8"/>
  <c r="BP129" i="8"/>
  <c r="BO129" i="8"/>
  <c r="BM129" i="8"/>
  <c r="BL129" i="8"/>
  <c r="BP128" i="8"/>
  <c r="BO128" i="8"/>
  <c r="BM128" i="8"/>
  <c r="BL128" i="8"/>
  <c r="BP125" i="8"/>
  <c r="BO125" i="8"/>
  <c r="BQ125" i="8" s="1"/>
  <c r="BM125" i="8"/>
  <c r="BL125" i="8"/>
  <c r="BM124" i="8"/>
  <c r="BL124" i="8"/>
  <c r="BO121" i="8"/>
  <c r="BM121" i="8"/>
  <c r="BL121" i="8"/>
  <c r="BP118" i="8"/>
  <c r="BM118" i="8"/>
  <c r="BL118" i="8"/>
  <c r="BN118" i="8" s="1"/>
  <c r="BP117" i="8"/>
  <c r="BO117" i="8"/>
  <c r="BM117" i="8"/>
  <c r="BL117" i="8"/>
  <c r="BP116" i="8"/>
  <c r="BO116" i="8"/>
  <c r="BP115" i="8"/>
  <c r="BO115" i="8"/>
  <c r="BL115" i="8"/>
  <c r="BP114" i="8"/>
  <c r="BO114" i="8"/>
  <c r="BM114" i="8"/>
  <c r="BL114" i="8"/>
  <c r="BP113" i="8"/>
  <c r="BO113" i="8"/>
  <c r="BQ113" i="8" s="1"/>
  <c r="BP112" i="8"/>
  <c r="BO112" i="8"/>
  <c r="BL112" i="8"/>
  <c r="BM111" i="8"/>
  <c r="BL111" i="8"/>
  <c r="BP104" i="8"/>
  <c r="BM104" i="8"/>
  <c r="BL104" i="8"/>
  <c r="BP103" i="8"/>
  <c r="BM103" i="8"/>
  <c r="BN103" i="8" s="1"/>
  <c r="BL103" i="8"/>
  <c r="BM102" i="8"/>
  <c r="BL102" i="8"/>
  <c r="BM101" i="8"/>
  <c r="BN101" i="8" s="1"/>
  <c r="BL101" i="8"/>
  <c r="BP100" i="8"/>
  <c r="BM100" i="8"/>
  <c r="BL100" i="8"/>
  <c r="BM95" i="8"/>
  <c r="BL95" i="8"/>
  <c r="BM94" i="8"/>
  <c r="BL94" i="8"/>
  <c r="BN94" i="8" s="1"/>
  <c r="BM93" i="8"/>
  <c r="BL93" i="8"/>
  <c r="BP92" i="8"/>
  <c r="BM92" i="8"/>
  <c r="BL92" i="8"/>
  <c r="BN92" i="8" s="1"/>
  <c r="BM91" i="8"/>
  <c r="BL91" i="8"/>
  <c r="BP90" i="8"/>
  <c r="BM90" i="8"/>
  <c r="BL90" i="8"/>
  <c r="BP89" i="8"/>
  <c r="BM89" i="8"/>
  <c r="BL89" i="8"/>
  <c r="BN89" i="8" s="1"/>
  <c r="BP88" i="8"/>
  <c r="BM88" i="8"/>
  <c r="BL88" i="8"/>
  <c r="BM85" i="8"/>
  <c r="BL85" i="8"/>
  <c r="BP82" i="8"/>
  <c r="BO82" i="8"/>
  <c r="BM82" i="8"/>
  <c r="BL82" i="8"/>
  <c r="BP81" i="8"/>
  <c r="BM81" i="8"/>
  <c r="BL81" i="8"/>
  <c r="BP80" i="8"/>
  <c r="BM80" i="8"/>
  <c r="BL80" i="8"/>
  <c r="BN80" i="8" s="1"/>
  <c r="BP79" i="8"/>
  <c r="BM79" i="8"/>
  <c r="BL79" i="8"/>
  <c r="BO78" i="8"/>
  <c r="BM78" i="8"/>
  <c r="BL78" i="8"/>
  <c r="BP77" i="8"/>
  <c r="BO77" i="8"/>
  <c r="BM77" i="8"/>
  <c r="BL77" i="8"/>
  <c r="BP76" i="8"/>
  <c r="BM76" i="8"/>
  <c r="BN76" i="8" s="1"/>
  <c r="BL76" i="8"/>
  <c r="BM75" i="8"/>
  <c r="BL75" i="8"/>
  <c r="BN75" i="8" s="1"/>
  <c r="BP74" i="8"/>
  <c r="BM74" i="8"/>
  <c r="BL74" i="8"/>
  <c r="BN74" i="8" s="1"/>
  <c r="BP73" i="8"/>
  <c r="BM73" i="8"/>
  <c r="BL73" i="8"/>
  <c r="BP72" i="8"/>
  <c r="BM72" i="8"/>
  <c r="BL72" i="8"/>
  <c r="BP71" i="8"/>
  <c r="BM71" i="8"/>
  <c r="BL71" i="8"/>
  <c r="BP70" i="8"/>
  <c r="BO70" i="8"/>
  <c r="BM70" i="8"/>
  <c r="BL70" i="8"/>
  <c r="BM69" i="8"/>
  <c r="BL69" i="8"/>
  <c r="BM68" i="8"/>
  <c r="BL68" i="8"/>
  <c r="BN68" i="8" s="1"/>
  <c r="BM61" i="8"/>
  <c r="BL61" i="8"/>
  <c r="BN61" i="8" s="1"/>
  <c r="BO60" i="8"/>
  <c r="BM60" i="8"/>
  <c r="BL60" i="8"/>
  <c r="BM59" i="8"/>
  <c r="BL59" i="8"/>
  <c r="BP58" i="8"/>
  <c r="BM58" i="8"/>
  <c r="BL58" i="8"/>
  <c r="BP57" i="8"/>
  <c r="BM57" i="8"/>
  <c r="BL57" i="8"/>
  <c r="BM47" i="8"/>
  <c r="BL47" i="8"/>
  <c r="BM46" i="8"/>
  <c r="BL46" i="8"/>
  <c r="BN46" i="8" s="1"/>
  <c r="BP40" i="8"/>
  <c r="BO40" i="8"/>
  <c r="BM40" i="8"/>
  <c r="BL40" i="8"/>
  <c r="BN40" i="8" s="1"/>
  <c r="BP37" i="8"/>
  <c r="BO37" i="8"/>
  <c r="BQ37" i="8" s="1"/>
  <c r="BM37" i="8"/>
  <c r="BL37" i="8"/>
  <c r="BM36" i="8"/>
  <c r="BL36" i="8"/>
  <c r="BM33" i="8"/>
  <c r="BL33" i="8"/>
  <c r="BM32" i="8"/>
  <c r="BL32" i="8"/>
  <c r="BM31" i="8"/>
  <c r="BL31" i="8"/>
  <c r="BM30" i="8"/>
  <c r="BL30" i="8"/>
  <c r="BM29" i="8"/>
  <c r="BL29" i="8"/>
  <c r="BP22" i="8"/>
  <c r="BO22" i="8"/>
  <c r="BP21" i="8"/>
  <c r="BO21" i="8"/>
  <c r="BQ21" i="8" s="1"/>
  <c r="BL21" i="8"/>
  <c r="BP13" i="8"/>
  <c r="BO13" i="8"/>
  <c r="BM13" i="8"/>
  <c r="BL13" i="8"/>
  <c r="BN13" i="8" s="1"/>
  <c r="BP12" i="8"/>
  <c r="BO12" i="8"/>
  <c r="BQ12" i="8" s="1"/>
  <c r="BM12" i="8"/>
  <c r="BP11" i="8"/>
  <c r="BO11" i="8"/>
  <c r="C145" i="8"/>
  <c r="C146" i="8" s="1"/>
  <c r="R131" i="8"/>
  <c r="C131" i="8"/>
  <c r="C126" i="8"/>
  <c r="C122" i="8"/>
  <c r="C119" i="8"/>
  <c r="O92" i="8"/>
  <c r="BO92" i="8" s="1"/>
  <c r="BN232" i="8" l="1"/>
  <c r="BN217" i="8"/>
  <c r="BQ214" i="8"/>
  <c r="BN216" i="8"/>
  <c r="BQ201" i="8"/>
  <c r="BN195" i="8"/>
  <c r="BN188" i="8"/>
  <c r="BN189" i="8"/>
  <c r="BN192" i="8"/>
  <c r="BN187" i="8"/>
  <c r="BN177" i="8"/>
  <c r="BQ169" i="8"/>
  <c r="BN152" i="8"/>
  <c r="BQ133" i="8"/>
  <c r="BQ135" i="8"/>
  <c r="BQ134" i="8"/>
  <c r="BN129" i="8"/>
  <c r="BN111" i="8"/>
  <c r="BQ112" i="8"/>
  <c r="BN114" i="8"/>
  <c r="BN91" i="8"/>
  <c r="BN90" i="8"/>
  <c r="BN93" i="8"/>
  <c r="BN72" i="8"/>
  <c r="BN79" i="8"/>
  <c r="BQ70" i="8"/>
  <c r="BN73" i="8"/>
  <c r="BN59" i="8"/>
  <c r="BN37" i="8"/>
  <c r="BQ22" i="8"/>
  <c r="BN36" i="8"/>
  <c r="BQ11" i="8"/>
  <c r="BQ40" i="8"/>
  <c r="BN47" i="8"/>
  <c r="BN77" i="8"/>
  <c r="BN88" i="8"/>
  <c r="BQ92" i="8"/>
  <c r="BN30" i="8"/>
  <c r="BN32" i="8"/>
  <c r="BN224" i="8"/>
  <c r="BN235" i="8"/>
  <c r="BN57" i="8"/>
  <c r="BN69" i="8"/>
  <c r="BN70" i="8"/>
  <c r="BN71" i="8"/>
  <c r="BQ77" i="8"/>
  <c r="BQ82" i="8"/>
  <c r="BN95" i="8"/>
  <c r="BQ115" i="8"/>
  <c r="BQ129" i="8"/>
  <c r="BN191" i="8"/>
  <c r="BN210" i="8"/>
  <c r="BN212" i="8"/>
  <c r="BN214" i="8"/>
  <c r="BQ232" i="8"/>
  <c r="BQ235" i="8"/>
  <c r="BQ236" i="8"/>
  <c r="BQ243" i="8"/>
  <c r="BN104" i="8"/>
  <c r="BN121" i="8"/>
  <c r="BN130" i="8"/>
  <c r="BN136" i="8"/>
  <c r="BN139" i="8"/>
  <c r="BN144" i="8"/>
  <c r="BN153" i="8"/>
  <c r="BN158" i="8"/>
  <c r="BN168" i="8"/>
  <c r="BN174" i="8"/>
  <c r="BQ191" i="8"/>
  <c r="BN180" i="8"/>
  <c r="BN243" i="8"/>
  <c r="BQ216" i="8"/>
  <c r="BN60" i="8"/>
  <c r="BN225" i="8"/>
  <c r="BN209" i="8"/>
  <c r="BN213" i="8"/>
  <c r="BN211" i="8"/>
  <c r="BN215" i="8"/>
  <c r="BN201" i="8"/>
  <c r="BN202" i="8"/>
  <c r="BN196" i="8"/>
  <c r="BQ188" i="8"/>
  <c r="BN190" i="8"/>
  <c r="BQ178" i="8"/>
  <c r="BQ180" i="8"/>
  <c r="BN170" i="8"/>
  <c r="BQ168" i="8"/>
  <c r="BN172" i="8"/>
  <c r="BN156" i="8"/>
  <c r="BN151" i="8"/>
  <c r="BQ144" i="8"/>
  <c r="BQ128" i="8"/>
  <c r="BN128" i="8"/>
  <c r="BN124" i="8"/>
  <c r="BN125" i="8"/>
  <c r="BQ116" i="8"/>
  <c r="BQ117" i="8"/>
  <c r="BN117" i="8"/>
  <c r="BQ114" i="8"/>
  <c r="BN100" i="8"/>
  <c r="BN102" i="8"/>
  <c r="BN85" i="8"/>
  <c r="BN81" i="8"/>
  <c r="BN82" i="8"/>
  <c r="BN78" i="8"/>
  <c r="BQ58" i="8"/>
  <c r="BN58" i="8"/>
  <c r="BN31" i="8"/>
  <c r="BN33" i="8"/>
  <c r="BN29" i="8"/>
  <c r="BQ13" i="8"/>
  <c r="BA122" i="8" l="1"/>
  <c r="BB131" i="8"/>
  <c r="BC131" i="8"/>
  <c r="BD131" i="8"/>
  <c r="BA131" i="8"/>
  <c r="K215" i="8"/>
  <c r="BP215" i="8" s="1"/>
  <c r="J215" i="8"/>
  <c r="BO215" i="8" s="1"/>
  <c r="K213" i="8"/>
  <c r="BP213" i="8" s="1"/>
  <c r="J213" i="8"/>
  <c r="K212" i="8"/>
  <c r="J212" i="8"/>
  <c r="BO212" i="8" s="1"/>
  <c r="K151" i="8"/>
  <c r="J118" i="8"/>
  <c r="BO118" i="8" s="1"/>
  <c r="BQ118" i="8" s="1"/>
  <c r="K111" i="8"/>
  <c r="J111" i="8"/>
  <c r="BO111" i="8" s="1"/>
  <c r="J80" i="8"/>
  <c r="K78" i="8"/>
  <c r="BP78" i="8" s="1"/>
  <c r="BQ78" i="8" s="1"/>
  <c r="J73" i="8"/>
  <c r="K68" i="8"/>
  <c r="BP68" i="8" s="1"/>
  <c r="J68" i="8"/>
  <c r="BO68" i="8" s="1"/>
  <c r="K61" i="8"/>
  <c r="BP61" i="8" s="1"/>
  <c r="J61" i="8"/>
  <c r="BO61" i="8" s="1"/>
  <c r="K60" i="8"/>
  <c r="BP60" i="8" s="1"/>
  <c r="BQ60" i="8" s="1"/>
  <c r="K59" i="8"/>
  <c r="J59" i="8"/>
  <c r="BO59" i="8" s="1"/>
  <c r="J57" i="8"/>
  <c r="BO57" i="8" s="1"/>
  <c r="K22" i="8"/>
  <c r="K21" i="8"/>
  <c r="J162" i="8"/>
  <c r="H145" i="8"/>
  <c r="H146" i="8" s="1"/>
  <c r="H140" i="8"/>
  <c r="I137" i="8"/>
  <c r="J137" i="8"/>
  <c r="K137" i="8"/>
  <c r="H137" i="8"/>
  <c r="H131" i="8"/>
  <c r="I126" i="8"/>
  <c r="J126" i="8"/>
  <c r="K126" i="8"/>
  <c r="H126" i="8"/>
  <c r="H122" i="8"/>
  <c r="H119" i="8"/>
  <c r="I131" i="8"/>
  <c r="J131" i="8"/>
  <c r="K131" i="8"/>
  <c r="I122" i="8"/>
  <c r="J122" i="8"/>
  <c r="K122" i="8"/>
  <c r="C86" i="8"/>
  <c r="I86" i="8"/>
  <c r="J86" i="8"/>
  <c r="K86" i="8"/>
  <c r="H86" i="8"/>
  <c r="BF86" i="8" s="1"/>
  <c r="F217" i="8"/>
  <c r="E217" i="8"/>
  <c r="F209" i="8"/>
  <c r="BP209" i="8" s="1"/>
  <c r="E209" i="8"/>
  <c r="E195" i="8"/>
  <c r="F179" i="8"/>
  <c r="BM179" i="8" s="1"/>
  <c r="BN179" i="8" s="1"/>
  <c r="E169" i="8"/>
  <c r="E178" i="8"/>
  <c r="BL178" i="8" s="1"/>
  <c r="BN178" i="8" s="1"/>
  <c r="F136" i="8"/>
  <c r="BP136" i="8" s="1"/>
  <c r="E136" i="8"/>
  <c r="BO136" i="8" s="1"/>
  <c r="BQ136" i="8" s="1"/>
  <c r="F135" i="8"/>
  <c r="F134" i="8"/>
  <c r="F133" i="8"/>
  <c r="BM133" i="8" s="1"/>
  <c r="BN133" i="8" s="1"/>
  <c r="F139" i="8"/>
  <c r="BP139" i="8" s="1"/>
  <c r="BQ139" i="8" s="1"/>
  <c r="F121" i="8"/>
  <c r="BP121" i="8" s="1"/>
  <c r="BQ121" i="8" s="1"/>
  <c r="E91" i="8"/>
  <c r="E90" i="8"/>
  <c r="E74" i="8"/>
  <c r="F75" i="8"/>
  <c r="E71" i="8"/>
  <c r="BO71" i="8" s="1"/>
  <c r="BQ71" i="8" s="1"/>
  <c r="E81" i="8"/>
  <c r="BO81" i="8" s="1"/>
  <c r="BQ81" i="8" s="1"/>
  <c r="F50" i="8"/>
  <c r="E47" i="8"/>
  <c r="F31" i="8"/>
  <c r="BP31" i="8" s="1"/>
  <c r="E31" i="8"/>
  <c r="BO31" i="8" s="1"/>
  <c r="E30" i="8"/>
  <c r="BO30" i="8" s="1"/>
  <c r="E192" i="8"/>
  <c r="F190" i="8"/>
  <c r="E190" i="8"/>
  <c r="E170" i="8"/>
  <c r="BO170" i="8" s="1"/>
  <c r="F169" i="8"/>
  <c r="BM169" i="8" s="1"/>
  <c r="F157" i="8"/>
  <c r="BP157" i="8" s="1"/>
  <c r="BQ157" i="8" s="1"/>
  <c r="F156" i="8"/>
  <c r="E156" i="8"/>
  <c r="BO156" i="8" s="1"/>
  <c r="F153" i="8"/>
  <c r="BP153" i="8" s="1"/>
  <c r="E153" i="8"/>
  <c r="BO153" i="8" s="1"/>
  <c r="E93" i="8"/>
  <c r="F91" i="8"/>
  <c r="F94" i="8"/>
  <c r="BP94" i="8" s="1"/>
  <c r="E94" i="8"/>
  <c r="F95" i="8"/>
  <c r="BP95" i="8" s="1"/>
  <c r="E75" i="8"/>
  <c r="E72" i="8"/>
  <c r="E50" i="8"/>
  <c r="F47" i="8"/>
  <c r="F46" i="8"/>
  <c r="BP46" i="8" s="1"/>
  <c r="E46" i="8"/>
  <c r="F43" i="8"/>
  <c r="E43" i="8"/>
  <c r="F36" i="8"/>
  <c r="BP36" i="8" s="1"/>
  <c r="E36" i="8"/>
  <c r="F33" i="8"/>
  <c r="E33" i="8"/>
  <c r="F32" i="8"/>
  <c r="E32" i="8"/>
  <c r="F30" i="8"/>
  <c r="BP30" i="8" s="1"/>
  <c r="F29" i="8"/>
  <c r="E29" i="8"/>
  <c r="E12" i="8"/>
  <c r="BL12" i="8" s="1"/>
  <c r="BN12" i="8" s="1"/>
  <c r="I62" i="8"/>
  <c r="I63" i="8" s="1"/>
  <c r="I64" i="8" s="1"/>
  <c r="H62" i="8"/>
  <c r="H63" i="8" s="1"/>
  <c r="H64" i="8" s="1"/>
  <c r="D62" i="8"/>
  <c r="D63" i="8" s="1"/>
  <c r="D64" i="8" s="1"/>
  <c r="E62" i="8"/>
  <c r="E63" i="8" s="1"/>
  <c r="E64" i="8" s="1"/>
  <c r="F62" i="8"/>
  <c r="F63" i="8" s="1"/>
  <c r="C62" i="8"/>
  <c r="C63" i="8" s="1"/>
  <c r="K159" i="8"/>
  <c r="J159" i="8"/>
  <c r="I159" i="8"/>
  <c r="H159" i="8"/>
  <c r="K154" i="8"/>
  <c r="J154" i="8"/>
  <c r="J163" i="8" s="1"/>
  <c r="J164" i="8" s="1"/>
  <c r="I154" i="8"/>
  <c r="H154" i="8"/>
  <c r="K145" i="8"/>
  <c r="K146" i="8" s="1"/>
  <c r="J145" i="8"/>
  <c r="J146" i="8" s="1"/>
  <c r="I145" i="8"/>
  <c r="I146" i="8" s="1"/>
  <c r="K140" i="8"/>
  <c r="J140" i="8"/>
  <c r="I140" i="8"/>
  <c r="K119" i="8"/>
  <c r="J119" i="8"/>
  <c r="I119" i="8"/>
  <c r="K105" i="8"/>
  <c r="K106" i="8" s="1"/>
  <c r="J105" i="8"/>
  <c r="J106" i="8" s="1"/>
  <c r="I105" i="8"/>
  <c r="I106" i="8" s="1"/>
  <c r="H105" i="8"/>
  <c r="H106" i="8" s="1"/>
  <c r="K96" i="8"/>
  <c r="J96" i="8"/>
  <c r="I96" i="8"/>
  <c r="H96" i="8"/>
  <c r="K244" i="8"/>
  <c r="K245" i="8" s="1"/>
  <c r="K246" i="8" s="1"/>
  <c r="J244" i="8"/>
  <c r="J245" i="8" s="1"/>
  <c r="J246" i="8" s="1"/>
  <c r="I244" i="8"/>
  <c r="I245" i="8" s="1"/>
  <c r="I246" i="8" s="1"/>
  <c r="H244" i="8"/>
  <c r="H245" i="8" s="1"/>
  <c r="H246" i="8" s="1"/>
  <c r="L243" i="8"/>
  <c r="L244" i="8" s="1"/>
  <c r="L245" i="8" s="1"/>
  <c r="L246" i="8" s="1"/>
  <c r="K237" i="8"/>
  <c r="J237" i="8"/>
  <c r="I237" i="8"/>
  <c r="H237" i="8"/>
  <c r="L236" i="8"/>
  <c r="L235" i="8"/>
  <c r="I233" i="8"/>
  <c r="J233" i="8"/>
  <c r="K233" i="8"/>
  <c r="H233" i="8"/>
  <c r="H238" i="8" s="1"/>
  <c r="H239" i="8" s="1"/>
  <c r="L232" i="8"/>
  <c r="L233" i="8" s="1"/>
  <c r="K226" i="8"/>
  <c r="K227" i="8" s="1"/>
  <c r="K228" i="8" s="1"/>
  <c r="J226" i="8"/>
  <c r="J227" i="8" s="1"/>
  <c r="J228" i="8" s="1"/>
  <c r="I226" i="8"/>
  <c r="I227" i="8" s="1"/>
  <c r="I228" i="8" s="1"/>
  <c r="H226" i="8"/>
  <c r="H227" i="8" s="1"/>
  <c r="H228" i="8" s="1"/>
  <c r="L225" i="8"/>
  <c r="L224" i="8"/>
  <c r="K218" i="8"/>
  <c r="K219" i="8" s="1"/>
  <c r="K220" i="8" s="1"/>
  <c r="J218" i="8"/>
  <c r="J219" i="8" s="1"/>
  <c r="J220" i="8" s="1"/>
  <c r="I218" i="8"/>
  <c r="I219" i="8" s="1"/>
  <c r="I220" i="8" s="1"/>
  <c r="H218" i="8"/>
  <c r="H219" i="8" s="1"/>
  <c r="H220" i="8" s="1"/>
  <c r="L210" i="8"/>
  <c r="L211" i="8"/>
  <c r="L212" i="8"/>
  <c r="L213" i="8"/>
  <c r="L214" i="8"/>
  <c r="L215" i="8"/>
  <c r="L216" i="8"/>
  <c r="L217" i="8"/>
  <c r="L209" i="8"/>
  <c r="K203" i="8"/>
  <c r="K204" i="8" s="1"/>
  <c r="J203" i="8"/>
  <c r="J204" i="8" s="1"/>
  <c r="I203" i="8"/>
  <c r="I204" i="8" s="1"/>
  <c r="H203" i="8"/>
  <c r="H204" i="8" s="1"/>
  <c r="L202" i="8"/>
  <c r="L201" i="8"/>
  <c r="L203" i="8" s="1"/>
  <c r="L204" i="8" s="1"/>
  <c r="K197" i="8"/>
  <c r="J197" i="8"/>
  <c r="I197" i="8"/>
  <c r="H197" i="8"/>
  <c r="L196" i="8"/>
  <c r="L195" i="8"/>
  <c r="L197" i="8" s="1"/>
  <c r="I193" i="8"/>
  <c r="J193" i="8"/>
  <c r="K193" i="8"/>
  <c r="H193" i="8"/>
  <c r="L188" i="8"/>
  <c r="L189" i="8"/>
  <c r="L190" i="8"/>
  <c r="L191" i="8"/>
  <c r="L192" i="8"/>
  <c r="L187" i="8"/>
  <c r="K181" i="8"/>
  <c r="J181" i="8"/>
  <c r="I181" i="8"/>
  <c r="H181" i="8"/>
  <c r="L178" i="8"/>
  <c r="L179" i="8"/>
  <c r="L180" i="8"/>
  <c r="L177" i="8"/>
  <c r="I175" i="8"/>
  <c r="J175" i="8"/>
  <c r="K175" i="8"/>
  <c r="H175" i="8"/>
  <c r="L169" i="8"/>
  <c r="L170" i="8"/>
  <c r="L171" i="8"/>
  <c r="L172" i="8"/>
  <c r="L173" i="8"/>
  <c r="L174" i="8"/>
  <c r="L168" i="8"/>
  <c r="I162" i="8"/>
  <c r="I163" i="8" s="1"/>
  <c r="I164" i="8" s="1"/>
  <c r="K162" i="8"/>
  <c r="H162" i="8"/>
  <c r="H163" i="8" s="1"/>
  <c r="H164" i="8" s="1"/>
  <c r="L161" i="8"/>
  <c r="L162" i="8" s="1"/>
  <c r="L157" i="8"/>
  <c r="L158" i="8"/>
  <c r="L156" i="8"/>
  <c r="L159" i="8" s="1"/>
  <c r="L152" i="8"/>
  <c r="L153" i="8"/>
  <c r="L151" i="8"/>
  <c r="L144" i="8"/>
  <c r="L145" i="8" s="1"/>
  <c r="L146" i="8" s="1"/>
  <c r="L139" i="8"/>
  <c r="L140" i="8" s="1"/>
  <c r="L134" i="8"/>
  <c r="L135" i="8"/>
  <c r="L136" i="8"/>
  <c r="L133" i="8"/>
  <c r="L129" i="8"/>
  <c r="L130" i="8"/>
  <c r="L128" i="8"/>
  <c r="L125" i="8"/>
  <c r="L124" i="8"/>
  <c r="L126" i="8" s="1"/>
  <c r="L121" i="8"/>
  <c r="L122" i="8" s="1"/>
  <c r="L112" i="8"/>
  <c r="L113" i="8"/>
  <c r="L114" i="8"/>
  <c r="L115" i="8"/>
  <c r="L116" i="8"/>
  <c r="L117" i="8"/>
  <c r="L118" i="8"/>
  <c r="L111" i="8"/>
  <c r="L100" i="8"/>
  <c r="L101" i="8"/>
  <c r="L102" i="8"/>
  <c r="L103" i="8"/>
  <c r="L104" i="8"/>
  <c r="L89" i="8"/>
  <c r="L90" i="8"/>
  <c r="L91" i="8"/>
  <c r="L92" i="8"/>
  <c r="L93" i="8"/>
  <c r="L94" i="8"/>
  <c r="L95" i="8"/>
  <c r="L88" i="8"/>
  <c r="L96" i="8" s="1"/>
  <c r="L86" i="8"/>
  <c r="L69" i="8"/>
  <c r="L70" i="8"/>
  <c r="L71" i="8"/>
  <c r="L72" i="8"/>
  <c r="L73" i="8"/>
  <c r="L74" i="8"/>
  <c r="L75" i="8"/>
  <c r="L76" i="8"/>
  <c r="L77" i="8"/>
  <c r="L78" i="8"/>
  <c r="L79" i="8"/>
  <c r="L80" i="8"/>
  <c r="L81" i="8"/>
  <c r="L82" i="8"/>
  <c r="L68" i="8"/>
  <c r="L58" i="8"/>
  <c r="L59" i="8"/>
  <c r="L60" i="8"/>
  <c r="L61" i="8"/>
  <c r="L57" i="8"/>
  <c r="L50" i="8"/>
  <c r="L47" i="8"/>
  <c r="L46" i="8"/>
  <c r="L43" i="8"/>
  <c r="L40" i="8"/>
  <c r="L37" i="8"/>
  <c r="L36" i="8"/>
  <c r="L30" i="8"/>
  <c r="L31" i="8"/>
  <c r="L32" i="8"/>
  <c r="L33" i="8"/>
  <c r="L29" i="8"/>
  <c r="L22" i="8"/>
  <c r="L21" i="8"/>
  <c r="L16" i="8"/>
  <c r="L11" i="8"/>
  <c r="L12" i="8"/>
  <c r="L13" i="8"/>
  <c r="L10" i="8"/>
  <c r="J97" i="8" l="1"/>
  <c r="BQ215" i="8"/>
  <c r="BQ30" i="8"/>
  <c r="BQ31" i="8"/>
  <c r="BQ153" i="8"/>
  <c r="K62" i="8"/>
  <c r="K63" i="8" s="1"/>
  <c r="K64" i="8" s="1"/>
  <c r="BP59" i="8"/>
  <c r="BQ59" i="8" s="1"/>
  <c r="BQ68" i="8"/>
  <c r="BO62" i="8"/>
  <c r="BQ57" i="8"/>
  <c r="BQ61" i="8"/>
  <c r="J238" i="8"/>
  <c r="J239" i="8" s="1"/>
  <c r="H141" i="8"/>
  <c r="H147" i="8" s="1"/>
  <c r="I198" i="8"/>
  <c r="I205" i="8" s="1"/>
  <c r="L137" i="8"/>
  <c r="L226" i="8"/>
  <c r="L227" i="8" s="1"/>
  <c r="L228" i="8" s="1"/>
  <c r="L131" i="8"/>
  <c r="J198" i="8"/>
  <c r="J205" i="8" s="1"/>
  <c r="H198" i="8"/>
  <c r="H205" i="8" s="1"/>
  <c r="L105" i="8"/>
  <c r="L106" i="8" s="1"/>
  <c r="J62" i="8"/>
  <c r="J63" i="8" s="1"/>
  <c r="J64" i="8" s="1"/>
  <c r="L237" i="8"/>
  <c r="L238" i="8" s="1"/>
  <c r="L239" i="8" s="1"/>
  <c r="L218" i="8"/>
  <c r="L219" i="8" s="1"/>
  <c r="L220" i="8" s="1"/>
  <c r="L154" i="8"/>
  <c r="L163" i="8" s="1"/>
  <c r="L164" i="8" s="1"/>
  <c r="K163" i="8"/>
  <c r="K164" i="8" s="1"/>
  <c r="L97" i="8"/>
  <c r="K97" i="8"/>
  <c r="K107" i="8" s="1"/>
  <c r="L181" i="8"/>
  <c r="L62" i="8"/>
  <c r="L63" i="8" s="1"/>
  <c r="L64" i="8" s="1"/>
  <c r="L119" i="8"/>
  <c r="L175" i="8"/>
  <c r="K182" i="8"/>
  <c r="K183" i="8" s="1"/>
  <c r="L193" i="8"/>
  <c r="L198" i="8" s="1"/>
  <c r="L205" i="8" s="1"/>
  <c r="K141" i="8"/>
  <c r="K147" i="8" s="1"/>
  <c r="J182" i="8"/>
  <c r="J183" i="8" s="1"/>
  <c r="K198" i="8"/>
  <c r="K205" i="8" s="1"/>
  <c r="I238" i="8"/>
  <c r="I239" i="8" s="1"/>
  <c r="I141" i="8"/>
  <c r="I147" i="8" s="1"/>
  <c r="J141" i="8"/>
  <c r="J147" i="8" s="1"/>
  <c r="H182" i="8"/>
  <c r="H183" i="8" s="1"/>
  <c r="K238" i="8"/>
  <c r="K239" i="8" s="1"/>
  <c r="I182" i="8"/>
  <c r="I183" i="8" s="1"/>
  <c r="F64" i="8"/>
  <c r="I97" i="8"/>
  <c r="I107" i="8" s="1"/>
  <c r="H97" i="8"/>
  <c r="H107" i="8" s="1"/>
  <c r="J107" i="8"/>
  <c r="N134" i="8"/>
  <c r="N135" i="8"/>
  <c r="D126" i="8"/>
  <c r="E126" i="8"/>
  <c r="F126" i="8"/>
  <c r="M126" i="8"/>
  <c r="N126" i="8"/>
  <c r="O126" i="8"/>
  <c r="P126" i="8"/>
  <c r="R126" i="8"/>
  <c r="S126" i="8"/>
  <c r="T126" i="8"/>
  <c r="U126" i="8"/>
  <c r="W126" i="8"/>
  <c r="X126" i="8"/>
  <c r="Y126" i="8"/>
  <c r="Z126" i="8"/>
  <c r="AB126" i="8"/>
  <c r="AC126" i="8"/>
  <c r="AD126" i="8"/>
  <c r="AE126" i="8"/>
  <c r="AG126" i="8"/>
  <c r="AH126" i="8"/>
  <c r="AI126" i="8"/>
  <c r="AJ126" i="8"/>
  <c r="AL126" i="8"/>
  <c r="AM126" i="8"/>
  <c r="AQ126" i="8"/>
  <c r="AR126" i="8"/>
  <c r="AS126" i="8"/>
  <c r="AT126" i="8"/>
  <c r="AV126" i="8"/>
  <c r="AW126" i="8"/>
  <c r="AX126" i="8"/>
  <c r="AY126" i="8"/>
  <c r="BA126" i="8"/>
  <c r="BB126" i="8"/>
  <c r="BC126" i="8"/>
  <c r="BD126" i="8"/>
  <c r="BK126" i="8"/>
  <c r="BE124" i="8"/>
  <c r="AZ124" i="8"/>
  <c r="AU124" i="8"/>
  <c r="AO124" i="8"/>
  <c r="BP124" i="8" s="1"/>
  <c r="AN124" i="8"/>
  <c r="BO124" i="8" s="1"/>
  <c r="BQ124" i="8" s="1"/>
  <c r="AK124" i="8"/>
  <c r="AF124" i="8"/>
  <c r="AA124" i="8"/>
  <c r="V124" i="8"/>
  <c r="Q124" i="8"/>
  <c r="G124" i="8"/>
  <c r="BE129" i="8"/>
  <c r="AZ129" i="8"/>
  <c r="AU129" i="8"/>
  <c r="AP129" i="8"/>
  <c r="AK129" i="8"/>
  <c r="AF129" i="8"/>
  <c r="AA129" i="8"/>
  <c r="V129" i="8"/>
  <c r="Q129" i="8"/>
  <c r="G129" i="8"/>
  <c r="N100" i="8"/>
  <c r="N101" i="8"/>
  <c r="N102" i="8"/>
  <c r="N92" i="8"/>
  <c r="N88" i="8"/>
  <c r="L107" i="8" l="1"/>
  <c r="L182" i="8"/>
  <c r="L183" i="8" s="1"/>
  <c r="I247" i="8"/>
  <c r="H247" i="8"/>
  <c r="L141" i="8"/>
  <c r="L147" i="8" s="1"/>
  <c r="J247" i="8"/>
  <c r="K247" i="8"/>
  <c r="AP124" i="8"/>
  <c r="AN126" i="8"/>
  <c r="AO126" i="8"/>
  <c r="L247" i="8" l="1"/>
  <c r="BE81" i="8"/>
  <c r="AZ81" i="8"/>
  <c r="AU81" i="8"/>
  <c r="AP81" i="8"/>
  <c r="AK81" i="8"/>
  <c r="AF81" i="8"/>
  <c r="AA81" i="8"/>
  <c r="V81" i="8"/>
  <c r="Q81" i="8"/>
  <c r="BE94" i="8"/>
  <c r="AZ94" i="8"/>
  <c r="AU94" i="8"/>
  <c r="AP94" i="8"/>
  <c r="AK94" i="8"/>
  <c r="AF94" i="8"/>
  <c r="AA94" i="8"/>
  <c r="V94" i="8"/>
  <c r="O94" i="8"/>
  <c r="BO94" i="8" s="1"/>
  <c r="BQ94" i="8" s="1"/>
  <c r="C24" i="8" l="1"/>
  <c r="Q94" i="8"/>
  <c r="G81" i="8"/>
  <c r="G94" i="8"/>
  <c r="P102" i="8" l="1"/>
  <c r="BP102" i="8" s="1"/>
  <c r="O102" i="8"/>
  <c r="BO102" i="8" s="1"/>
  <c r="BQ102" i="8" s="1"/>
  <c r="O104" i="8"/>
  <c r="BO104" i="8" s="1"/>
  <c r="BQ104" i="8" s="1"/>
  <c r="O76" i="8"/>
  <c r="BO76" i="8" s="1"/>
  <c r="BQ76" i="8" s="1"/>
  <c r="O73" i="8"/>
  <c r="BO73" i="8" s="1"/>
  <c r="BQ73" i="8" s="1"/>
  <c r="O69" i="8"/>
  <c r="BO69" i="8" s="1"/>
  <c r="O72" i="8"/>
  <c r="BO72" i="8" s="1"/>
  <c r="BQ72" i="8" s="1"/>
  <c r="O103" i="8"/>
  <c r="BO103" i="8" s="1"/>
  <c r="BQ103" i="8" s="1"/>
  <c r="P101" i="8"/>
  <c r="BP101" i="8" s="1"/>
  <c r="O101" i="8"/>
  <c r="BO101" i="8" s="1"/>
  <c r="BQ101" i="8" s="1"/>
  <c r="O100" i="8"/>
  <c r="BO100" i="8" s="1"/>
  <c r="BQ100" i="8" s="1"/>
  <c r="P93" i="8"/>
  <c r="BP93" i="8" s="1"/>
  <c r="O93" i="8"/>
  <c r="BO93" i="8" s="1"/>
  <c r="P91" i="8"/>
  <c r="BP91" i="8" s="1"/>
  <c r="O91" i="8"/>
  <c r="BO91" i="8" s="1"/>
  <c r="BQ91" i="8" s="1"/>
  <c r="O90" i="8"/>
  <c r="BO90" i="8" s="1"/>
  <c r="BQ90" i="8" s="1"/>
  <c r="O89" i="8"/>
  <c r="BO89" i="8" s="1"/>
  <c r="BQ89" i="8" s="1"/>
  <c r="O88" i="8"/>
  <c r="BO88" i="8" s="1"/>
  <c r="BQ88" i="8" s="1"/>
  <c r="O95" i="8"/>
  <c r="BO95" i="8" s="1"/>
  <c r="BQ95" i="8" s="1"/>
  <c r="P85" i="8"/>
  <c r="BP85" i="8" s="1"/>
  <c r="O85" i="8"/>
  <c r="BO85" i="8" s="1"/>
  <c r="O80" i="8"/>
  <c r="BO80" i="8" s="1"/>
  <c r="BQ80" i="8" s="1"/>
  <c r="O79" i="8"/>
  <c r="BO79" i="8" s="1"/>
  <c r="BQ79" i="8" s="1"/>
  <c r="P75" i="8"/>
  <c r="BP75" i="8" s="1"/>
  <c r="O75" i="8"/>
  <c r="BO75" i="8" s="1"/>
  <c r="O74" i="8"/>
  <c r="BO74" i="8" s="1"/>
  <c r="BQ74" i="8" s="1"/>
  <c r="P69" i="8"/>
  <c r="BP69" i="8" s="1"/>
  <c r="BQ69" i="8" l="1"/>
  <c r="BQ75" i="8"/>
  <c r="BQ85" i="8"/>
  <c r="BQ93" i="8"/>
  <c r="AU37" i="8"/>
  <c r="AU36" i="8"/>
  <c r="AO212" i="8" l="1"/>
  <c r="BP212" i="8" s="1"/>
  <c r="BQ212" i="8" s="1"/>
  <c r="AO211" i="8"/>
  <c r="BP211" i="8" s="1"/>
  <c r="BQ211" i="8" s="1"/>
  <c r="AN209" i="8"/>
  <c r="BO209" i="8" s="1"/>
  <c r="BQ209" i="8" s="1"/>
  <c r="AN169" i="8"/>
  <c r="AO151" i="8"/>
  <c r="BP151" i="8" s="1"/>
  <c r="AN151" i="8"/>
  <c r="BO151" i="8" s="1"/>
  <c r="AO161" i="8"/>
  <c r="BM161" i="8" s="1"/>
  <c r="BN161" i="8" s="1"/>
  <c r="AO22" i="8"/>
  <c r="BQ151" i="8" l="1"/>
  <c r="P225" i="8"/>
  <c r="BP225" i="8" s="1"/>
  <c r="O225" i="8"/>
  <c r="BO225" i="8" s="1"/>
  <c r="BQ225" i="8" s="1"/>
  <c r="O224" i="8"/>
  <c r="BO224" i="8" s="1"/>
  <c r="BQ224" i="8" s="1"/>
  <c r="P202" i="8"/>
  <c r="BP202" i="8" s="1"/>
  <c r="O202" i="8"/>
  <c r="BO202" i="8" s="1"/>
  <c r="O196" i="8"/>
  <c r="BO196" i="8" s="1"/>
  <c r="BQ196" i="8" s="1"/>
  <c r="P195" i="8"/>
  <c r="BP195" i="8" s="1"/>
  <c r="O195" i="8"/>
  <c r="BO195" i="8" s="1"/>
  <c r="BQ195" i="8" s="1"/>
  <c r="O190" i="8"/>
  <c r="BO190" i="8" s="1"/>
  <c r="P190" i="8"/>
  <c r="BP190" i="8" s="1"/>
  <c r="P189" i="8"/>
  <c r="BP189" i="8" s="1"/>
  <c r="O189" i="8"/>
  <c r="BO189" i="8" s="1"/>
  <c r="BQ189" i="8" s="1"/>
  <c r="P174" i="8"/>
  <c r="BP174" i="8" s="1"/>
  <c r="O174" i="8"/>
  <c r="BO174" i="8" s="1"/>
  <c r="BQ174" i="8" s="1"/>
  <c r="O171" i="8"/>
  <c r="BL171" i="8" s="1"/>
  <c r="BN171" i="8" s="1"/>
  <c r="P170" i="8"/>
  <c r="BP170" i="8" s="1"/>
  <c r="BQ170" i="8" s="1"/>
  <c r="P135" i="8"/>
  <c r="BM135" i="8" s="1"/>
  <c r="P134" i="8"/>
  <c r="BM134" i="8" s="1"/>
  <c r="O134" i="8"/>
  <c r="BL134" i="8" s="1"/>
  <c r="BN134" i="8" l="1"/>
  <c r="BQ190" i="8"/>
  <c r="BQ202" i="8"/>
  <c r="P116" i="8"/>
  <c r="BM116" i="8" s="1"/>
  <c r="O116" i="8"/>
  <c r="BL116" i="8" s="1"/>
  <c r="P112" i="8"/>
  <c r="BM112" i="8" s="1"/>
  <c r="BN112" i="8" s="1"/>
  <c r="P111" i="8"/>
  <c r="BP111" i="8" s="1"/>
  <c r="BQ111" i="8" s="1"/>
  <c r="O46" i="8"/>
  <c r="BO46" i="8" s="1"/>
  <c r="BQ46" i="8" s="1"/>
  <c r="O43" i="8"/>
  <c r="P33" i="8"/>
  <c r="BP33" i="8" s="1"/>
  <c r="O33" i="8"/>
  <c r="BO33" i="8" s="1"/>
  <c r="BQ33" i="8" s="1"/>
  <c r="P29" i="8"/>
  <c r="BP29" i="8" s="1"/>
  <c r="O29" i="8"/>
  <c r="BO29" i="8" s="1"/>
  <c r="P21" i="8"/>
  <c r="BM21" i="8" s="1"/>
  <c r="BN21" i="8" s="1"/>
  <c r="P11" i="8"/>
  <c r="BM11" i="8" s="1"/>
  <c r="O11" i="8"/>
  <c r="BL11" i="8" s="1"/>
  <c r="BN11" i="8" s="1"/>
  <c r="P217" i="8"/>
  <c r="BP217" i="8" s="1"/>
  <c r="O217" i="8"/>
  <c r="BO217" i="8" s="1"/>
  <c r="BQ217" i="8" s="1"/>
  <c r="O213" i="8"/>
  <c r="BO213" i="8" s="1"/>
  <c r="BQ213" i="8" s="1"/>
  <c r="O192" i="8"/>
  <c r="BO192" i="8" s="1"/>
  <c r="BQ192" i="8" s="1"/>
  <c r="P187" i="8"/>
  <c r="BP187" i="8" s="1"/>
  <c r="O187" i="8"/>
  <c r="BO187" i="8" s="1"/>
  <c r="BQ187" i="8" s="1"/>
  <c r="P173" i="8"/>
  <c r="BP173" i="8" s="1"/>
  <c r="O173" i="8"/>
  <c r="BO173" i="8" s="1"/>
  <c r="O169" i="8"/>
  <c r="BL169" i="8" s="1"/>
  <c r="BN169" i="8" s="1"/>
  <c r="P156" i="8"/>
  <c r="BP156" i="8" s="1"/>
  <c r="BQ156" i="8" s="1"/>
  <c r="O135" i="8"/>
  <c r="BL135" i="8" s="1"/>
  <c r="BN135" i="8" s="1"/>
  <c r="P115" i="8"/>
  <c r="BM115" i="8" s="1"/>
  <c r="BN115" i="8" s="1"/>
  <c r="P113" i="8"/>
  <c r="BM113" i="8" s="1"/>
  <c r="O113" i="8"/>
  <c r="BL113" i="8" s="1"/>
  <c r="P50" i="8"/>
  <c r="O50" i="8"/>
  <c r="P47" i="8"/>
  <c r="BP47" i="8" s="1"/>
  <c r="O47" i="8"/>
  <c r="BO47" i="8" s="1"/>
  <c r="O36" i="8"/>
  <c r="BO36" i="8" s="1"/>
  <c r="BQ36" i="8" s="1"/>
  <c r="P32" i="8"/>
  <c r="BP32" i="8" s="1"/>
  <c r="O32" i="8"/>
  <c r="BO32" i="8" s="1"/>
  <c r="P22" i="8"/>
  <c r="BM22" i="8" s="1"/>
  <c r="O22" i="8"/>
  <c r="BL22" i="8" s="1"/>
  <c r="P16" i="8"/>
  <c r="O16" i="8"/>
  <c r="BE77" i="8"/>
  <c r="AZ77" i="8"/>
  <c r="AU77" i="8"/>
  <c r="AP77" i="8"/>
  <c r="AK77" i="8"/>
  <c r="AF77" i="8"/>
  <c r="AA77" i="8"/>
  <c r="V77" i="8"/>
  <c r="Q77" i="8"/>
  <c r="G77" i="8"/>
  <c r="BE216" i="8"/>
  <c r="AZ216" i="8"/>
  <c r="AU216" i="8"/>
  <c r="AP216" i="8"/>
  <c r="AK216" i="8"/>
  <c r="AF216" i="8"/>
  <c r="AA216" i="8"/>
  <c r="V216" i="8"/>
  <c r="Q216" i="8"/>
  <c r="G216" i="8"/>
  <c r="BE210" i="8"/>
  <c r="AZ210" i="8"/>
  <c r="AU210" i="8"/>
  <c r="AP210" i="8"/>
  <c r="AK210" i="8"/>
  <c r="AF210" i="8"/>
  <c r="AA210" i="8"/>
  <c r="V210" i="8"/>
  <c r="Q210" i="8"/>
  <c r="G210" i="8"/>
  <c r="BE179" i="8"/>
  <c r="AZ179" i="8"/>
  <c r="AU179" i="8"/>
  <c r="AP179" i="8"/>
  <c r="AK179" i="8"/>
  <c r="AF179" i="8"/>
  <c r="AA179" i="8"/>
  <c r="V179" i="8"/>
  <c r="Q179" i="8"/>
  <c r="BK41" i="8"/>
  <c r="BM41" i="8"/>
  <c r="BL41" i="8"/>
  <c r="BP41" i="8"/>
  <c r="BO41" i="8"/>
  <c r="BE40" i="8"/>
  <c r="AZ40" i="8"/>
  <c r="AU40" i="8"/>
  <c r="AP40" i="8"/>
  <c r="AK40" i="8"/>
  <c r="AF40" i="8"/>
  <c r="AA40" i="8"/>
  <c r="V40" i="8"/>
  <c r="Q40" i="8"/>
  <c r="G40" i="8"/>
  <c r="G116" i="8"/>
  <c r="Q116" i="8"/>
  <c r="V116" i="8"/>
  <c r="AA116" i="8"/>
  <c r="AF116" i="8"/>
  <c r="AK116" i="8"/>
  <c r="AP116" i="8"/>
  <c r="AU116" i="8"/>
  <c r="AZ116" i="8"/>
  <c r="BE116" i="8"/>
  <c r="BQ173" i="8" l="1"/>
  <c r="BN22" i="8"/>
  <c r="BQ32" i="8"/>
  <c r="BQ47" i="8"/>
  <c r="BN113" i="8"/>
  <c r="BQ29" i="8"/>
  <c r="BO34" i="8"/>
  <c r="BN116" i="8"/>
  <c r="BP34" i="8"/>
  <c r="G179" i="8"/>
  <c r="BN41" i="8"/>
  <c r="BQ41" i="8"/>
  <c r="M62" i="8"/>
  <c r="O62" i="8"/>
  <c r="P62" i="8"/>
  <c r="BK220" i="8" l="1"/>
  <c r="BK146" i="8"/>
  <c r="G190" i="8" l="1"/>
  <c r="X244" i="8" l="1"/>
  <c r="X245" i="8" s="1"/>
  <c r="AT237" i="8"/>
  <c r="AS237" i="8"/>
  <c r="AR237" i="8"/>
  <c r="AQ237" i="8"/>
  <c r="AU236" i="8"/>
  <c r="AU235" i="8"/>
  <c r="AT233" i="8"/>
  <c r="AS233" i="8"/>
  <c r="AR233" i="8"/>
  <c r="AQ233" i="8"/>
  <c r="AU232" i="8"/>
  <c r="AU233" i="8" s="1"/>
  <c r="AT244" i="8"/>
  <c r="AT245" i="8" s="1"/>
  <c r="AT246" i="8" s="1"/>
  <c r="AS244" i="8"/>
  <c r="AS245" i="8" s="1"/>
  <c r="AS246" i="8" s="1"/>
  <c r="AR244" i="8"/>
  <c r="AR245" i="8" s="1"/>
  <c r="AR246" i="8" s="1"/>
  <c r="AQ244" i="8"/>
  <c r="AQ245" i="8" s="1"/>
  <c r="AQ246" i="8" s="1"/>
  <c r="AU243" i="8"/>
  <c r="AU244" i="8" s="1"/>
  <c r="AU245" i="8" s="1"/>
  <c r="AU246" i="8" s="1"/>
  <c r="AT226" i="8"/>
  <c r="AT227" i="8" s="1"/>
  <c r="AT228" i="8" s="1"/>
  <c r="AS226" i="8"/>
  <c r="AS227" i="8" s="1"/>
  <c r="AS228" i="8" s="1"/>
  <c r="AR226" i="8"/>
  <c r="AR227" i="8" s="1"/>
  <c r="AR228" i="8" s="1"/>
  <c r="AQ226" i="8"/>
  <c r="AQ227" i="8" s="1"/>
  <c r="AQ228" i="8" s="1"/>
  <c r="AU225" i="8"/>
  <c r="AU224" i="8"/>
  <c r="AT218" i="8"/>
  <c r="AT219" i="8" s="1"/>
  <c r="AT220" i="8" s="1"/>
  <c r="AS218" i="8"/>
  <c r="AS219" i="8" s="1"/>
  <c r="AS220" i="8" s="1"/>
  <c r="AR218" i="8"/>
  <c r="AQ218" i="8"/>
  <c r="AU217" i="8"/>
  <c r="AU215" i="8"/>
  <c r="AU214" i="8"/>
  <c r="AU213" i="8"/>
  <c r="AU212" i="8"/>
  <c r="AU211" i="8"/>
  <c r="AU209" i="8"/>
  <c r="AT203" i="8"/>
  <c r="AT204" i="8" s="1"/>
  <c r="AS203" i="8"/>
  <c r="AS204" i="8" s="1"/>
  <c r="AR203" i="8"/>
  <c r="AR204" i="8" s="1"/>
  <c r="AQ203" i="8"/>
  <c r="AQ204" i="8" s="1"/>
  <c r="AU202" i="8"/>
  <c r="AU201" i="8"/>
  <c r="AT197" i="8"/>
  <c r="AS197" i="8"/>
  <c r="AR197" i="8"/>
  <c r="AQ197" i="8"/>
  <c r="AU196" i="8"/>
  <c r="AU195" i="8"/>
  <c r="AT193" i="8"/>
  <c r="AS193" i="8"/>
  <c r="AR193" i="8"/>
  <c r="AQ193" i="8"/>
  <c r="AU192" i="8"/>
  <c r="AU191" i="8"/>
  <c r="AU190" i="8"/>
  <c r="AU189" i="8"/>
  <c r="AU188" i="8"/>
  <c r="AU187" i="8"/>
  <c r="AT181" i="8"/>
  <c r="AS181" i="8"/>
  <c r="AR181" i="8"/>
  <c r="AQ181" i="8"/>
  <c r="AU180" i="8"/>
  <c r="AU178" i="8"/>
  <c r="AU177" i="8"/>
  <c r="AT175" i="8"/>
  <c r="AS175" i="8"/>
  <c r="AR175" i="8"/>
  <c r="AQ175" i="8"/>
  <c r="AU174" i="8"/>
  <c r="AU173" i="8"/>
  <c r="AU172" i="8"/>
  <c r="AU171" i="8"/>
  <c r="AU170" i="8"/>
  <c r="AU169" i="8"/>
  <c r="AU168" i="8"/>
  <c r="AT162" i="8"/>
  <c r="AS162" i="8"/>
  <c r="AR162" i="8"/>
  <c r="AQ162" i="8"/>
  <c r="AU161" i="8"/>
  <c r="AU162" i="8" s="1"/>
  <c r="AT159" i="8"/>
  <c r="AS159" i="8"/>
  <c r="AR159" i="8"/>
  <c r="AQ159" i="8"/>
  <c r="AU158" i="8"/>
  <c r="AU157" i="8"/>
  <c r="AU156" i="8"/>
  <c r="AT154" i="8"/>
  <c r="AS154" i="8"/>
  <c r="AR154" i="8"/>
  <c r="AQ154" i="8"/>
  <c r="AU153" i="8"/>
  <c r="AU152" i="8"/>
  <c r="AU151" i="8"/>
  <c r="AT145" i="8"/>
  <c r="AT146" i="8" s="1"/>
  <c r="AS145" i="8"/>
  <c r="AS146" i="8" s="1"/>
  <c r="AR145" i="8"/>
  <c r="AQ145" i="8"/>
  <c r="AU144" i="8"/>
  <c r="AT140" i="8"/>
  <c r="AS140" i="8"/>
  <c r="AR140" i="8"/>
  <c r="AQ140" i="8"/>
  <c r="AU139" i="8"/>
  <c r="AU140" i="8" s="1"/>
  <c r="AT137" i="8"/>
  <c r="AS137" i="8"/>
  <c r="AR137" i="8"/>
  <c r="AQ137" i="8"/>
  <c r="AU136" i="8"/>
  <c r="AU135" i="8"/>
  <c r="AU134" i="8"/>
  <c r="AU133" i="8"/>
  <c r="AT131" i="8"/>
  <c r="AS131" i="8"/>
  <c r="AR131" i="8"/>
  <c r="AQ131" i="8"/>
  <c r="AU130" i="8"/>
  <c r="AU128" i="8"/>
  <c r="AU125" i="8"/>
  <c r="AT122" i="8"/>
  <c r="AS122" i="8"/>
  <c r="AR122" i="8"/>
  <c r="AQ122" i="8"/>
  <c r="AU121" i="8"/>
  <c r="AU122" i="8" s="1"/>
  <c r="AT119" i="8"/>
  <c r="AS119" i="8"/>
  <c r="AR119" i="8"/>
  <c r="AQ119" i="8"/>
  <c r="AU118" i="8"/>
  <c r="AU117" i="8"/>
  <c r="AU115" i="8"/>
  <c r="AU114" i="8"/>
  <c r="AU113" i="8"/>
  <c r="AU112" i="8"/>
  <c r="AU111" i="8"/>
  <c r="AT105" i="8"/>
  <c r="AT106" i="8" s="1"/>
  <c r="AS105" i="8"/>
  <c r="AS106" i="8" s="1"/>
  <c r="AR105" i="8"/>
  <c r="AQ105" i="8"/>
  <c r="AU104" i="8"/>
  <c r="AU103" i="8"/>
  <c r="AU102" i="8"/>
  <c r="AU101" i="8"/>
  <c r="AU100" i="8"/>
  <c r="AT96" i="8"/>
  <c r="AS96" i="8"/>
  <c r="AR96" i="8"/>
  <c r="AQ96" i="8"/>
  <c r="AU95" i="8"/>
  <c r="AU93" i="8"/>
  <c r="AU92" i="8"/>
  <c r="AU91" i="8"/>
  <c r="AU90" i="8"/>
  <c r="AU89" i="8"/>
  <c r="AU88" i="8"/>
  <c r="AT86" i="8"/>
  <c r="AS86" i="8"/>
  <c r="AR86" i="8"/>
  <c r="AQ86" i="8"/>
  <c r="AU85" i="8"/>
  <c r="AU86" i="8" s="1"/>
  <c r="AU82" i="8"/>
  <c r="AU80" i="8"/>
  <c r="AU79" i="8"/>
  <c r="AU78" i="8"/>
  <c r="AU76" i="8"/>
  <c r="AU75" i="8"/>
  <c r="AU74" i="8"/>
  <c r="AU73" i="8"/>
  <c r="AU72" i="8"/>
  <c r="AU71" i="8"/>
  <c r="AU70" i="8"/>
  <c r="AU69" i="8"/>
  <c r="AU68" i="8"/>
  <c r="AT62" i="8"/>
  <c r="AT63" i="8" s="1"/>
  <c r="AT64" i="8" s="1"/>
  <c r="AS62" i="8"/>
  <c r="AS63" i="8" s="1"/>
  <c r="AS64" i="8" s="1"/>
  <c r="AR62" i="8"/>
  <c r="AQ62" i="8"/>
  <c r="AU61" i="8"/>
  <c r="AU60" i="8"/>
  <c r="AU59" i="8"/>
  <c r="AU58" i="8"/>
  <c r="AU57" i="8"/>
  <c r="AT51" i="8"/>
  <c r="AS51" i="8"/>
  <c r="AR51" i="8"/>
  <c r="AQ51" i="8"/>
  <c r="AU50" i="8"/>
  <c r="AU51" i="8" s="1"/>
  <c r="AU47" i="8"/>
  <c r="AU46" i="8"/>
  <c r="AT44" i="8"/>
  <c r="AS44" i="8"/>
  <c r="AR44" i="8"/>
  <c r="AQ44" i="8"/>
  <c r="AU43" i="8"/>
  <c r="AU44" i="8" s="1"/>
  <c r="AT34" i="8"/>
  <c r="AS34" i="8"/>
  <c r="AS53" i="8" s="1"/>
  <c r="AR34" i="8"/>
  <c r="AQ34" i="8"/>
  <c r="AQ53" i="8" s="1"/>
  <c r="AU33" i="8"/>
  <c r="AU32" i="8"/>
  <c r="AU31" i="8"/>
  <c r="AU30" i="8"/>
  <c r="AU29" i="8"/>
  <c r="AT23" i="8"/>
  <c r="AT24" i="8" s="1"/>
  <c r="AS23" i="8"/>
  <c r="AS24" i="8" s="1"/>
  <c r="AR23" i="8"/>
  <c r="AR24" i="8" s="1"/>
  <c r="AQ23" i="8"/>
  <c r="AQ24" i="8" s="1"/>
  <c r="AU22" i="8"/>
  <c r="AU21" i="8"/>
  <c r="AT17" i="8"/>
  <c r="AS17" i="8"/>
  <c r="AR17" i="8"/>
  <c r="AQ17" i="8"/>
  <c r="AU16" i="8"/>
  <c r="AU17" i="8" s="1"/>
  <c r="AT14" i="8"/>
  <c r="AS14" i="8"/>
  <c r="AR14" i="8"/>
  <c r="AQ14" i="8"/>
  <c r="AU13" i="8"/>
  <c r="AU12" i="8"/>
  <c r="AU11" i="8"/>
  <c r="AU10" i="8"/>
  <c r="P237" i="8"/>
  <c r="O237" i="8"/>
  <c r="N237" i="8"/>
  <c r="M237" i="8"/>
  <c r="Q236" i="8"/>
  <c r="Q235" i="8"/>
  <c r="P233" i="8"/>
  <c r="O233" i="8"/>
  <c r="N233" i="8"/>
  <c r="M233" i="8"/>
  <c r="Q232" i="8"/>
  <c r="Q233" i="8" s="1"/>
  <c r="P244" i="8"/>
  <c r="P245" i="8" s="1"/>
  <c r="P246" i="8" s="1"/>
  <c r="O244" i="8"/>
  <c r="O245" i="8" s="1"/>
  <c r="O246" i="8" s="1"/>
  <c r="N244" i="8"/>
  <c r="N245" i="8" s="1"/>
  <c r="N246" i="8" s="1"/>
  <c r="M244" i="8"/>
  <c r="M245" i="8" s="1"/>
  <c r="M246" i="8" s="1"/>
  <c r="Q243" i="8"/>
  <c r="Q244" i="8" s="1"/>
  <c r="Q245" i="8" s="1"/>
  <c r="Q246" i="8" s="1"/>
  <c r="P226" i="8"/>
  <c r="P227" i="8" s="1"/>
  <c r="P228" i="8" s="1"/>
  <c r="O226" i="8"/>
  <c r="O227" i="8" s="1"/>
  <c r="O228" i="8" s="1"/>
  <c r="N226" i="8"/>
  <c r="N227" i="8" s="1"/>
  <c r="N228" i="8" s="1"/>
  <c r="M226" i="8"/>
  <c r="M227" i="8" s="1"/>
  <c r="M228" i="8" s="1"/>
  <c r="Q225" i="8"/>
  <c r="Q224" i="8"/>
  <c r="P218" i="8"/>
  <c r="P219" i="8" s="1"/>
  <c r="P220" i="8" s="1"/>
  <c r="N218" i="8"/>
  <c r="N219" i="8" s="1"/>
  <c r="N220" i="8" s="1"/>
  <c r="M218" i="8"/>
  <c r="M219" i="8" s="1"/>
  <c r="M220" i="8" s="1"/>
  <c r="Q217" i="8"/>
  <c r="O218" i="8"/>
  <c r="O219" i="8" s="1"/>
  <c r="O220" i="8" s="1"/>
  <c r="Q214" i="8"/>
  <c r="Q213" i="8"/>
  <c r="Q212" i="8"/>
  <c r="Q211" i="8"/>
  <c r="Q209" i="8"/>
  <c r="P203" i="8"/>
  <c r="P204" i="8" s="1"/>
  <c r="O203" i="8"/>
  <c r="O204" i="8" s="1"/>
  <c r="N203" i="8"/>
  <c r="N204" i="8" s="1"/>
  <c r="M203" i="8"/>
  <c r="M204" i="8" s="1"/>
  <c r="Q202" i="8"/>
  <c r="Q201" i="8"/>
  <c r="P197" i="8"/>
  <c r="N197" i="8"/>
  <c r="M197" i="8"/>
  <c r="Q196" i="8"/>
  <c r="Q195" i="8"/>
  <c r="N193" i="8"/>
  <c r="N198" i="8" s="1"/>
  <c r="M193" i="8"/>
  <c r="M198" i="8" s="1"/>
  <c r="Q192" i="8"/>
  <c r="Q191" i="8"/>
  <c r="Q190" i="8"/>
  <c r="Q188" i="8"/>
  <c r="P181" i="8"/>
  <c r="O181" i="8"/>
  <c r="N181" i="8"/>
  <c r="M181" i="8"/>
  <c r="Q180" i="8"/>
  <c r="Q178" i="8"/>
  <c r="Q177" i="8"/>
  <c r="N175" i="8"/>
  <c r="M175" i="8"/>
  <c r="Q174" i="8"/>
  <c r="Q173" i="8"/>
  <c r="Q172" i="8"/>
  <c r="Q171" i="8"/>
  <c r="Q170" i="8"/>
  <c r="Q168" i="8"/>
  <c r="P162" i="8"/>
  <c r="O162" i="8"/>
  <c r="N162" i="8"/>
  <c r="M162" i="8"/>
  <c r="Q161" i="8"/>
  <c r="Q162" i="8" s="1"/>
  <c r="N159" i="8"/>
  <c r="M159" i="8"/>
  <c r="P159" i="8"/>
  <c r="O159" i="8"/>
  <c r="Q157" i="8"/>
  <c r="Q156" i="8"/>
  <c r="P154" i="8"/>
  <c r="N154" i="8"/>
  <c r="M154" i="8"/>
  <c r="Q153" i="8"/>
  <c r="Q152" i="8"/>
  <c r="Q151" i="8"/>
  <c r="P145" i="8"/>
  <c r="P146" i="8" s="1"/>
  <c r="O145" i="8"/>
  <c r="O146" i="8" s="1"/>
  <c r="N145" i="8"/>
  <c r="N146" i="8" s="1"/>
  <c r="M145" i="8"/>
  <c r="M146" i="8" s="1"/>
  <c r="Q144" i="8"/>
  <c r="P140" i="8"/>
  <c r="O140" i="8"/>
  <c r="N140" i="8"/>
  <c r="M140" i="8"/>
  <c r="Q139" i="8"/>
  <c r="Q140" i="8" s="1"/>
  <c r="N137" i="8"/>
  <c r="M137" i="8"/>
  <c r="Q136" i="8"/>
  <c r="P137" i="8"/>
  <c r="O137" i="8"/>
  <c r="Q134" i="8"/>
  <c r="Q133" i="8"/>
  <c r="P131" i="8"/>
  <c r="O131" i="8"/>
  <c r="N131" i="8"/>
  <c r="M131" i="8"/>
  <c r="Q130" i="8"/>
  <c r="Q128" i="8"/>
  <c r="Q125" i="8"/>
  <c r="Q126" i="8" s="1"/>
  <c r="P122" i="8"/>
  <c r="O122" i="8"/>
  <c r="N122" i="8"/>
  <c r="M122" i="8"/>
  <c r="Q121" i="8"/>
  <c r="Q122" i="8" s="1"/>
  <c r="N119" i="8"/>
  <c r="M119" i="8"/>
  <c r="Q118" i="8"/>
  <c r="Q117" i="8"/>
  <c r="P119" i="8"/>
  <c r="O119" i="8"/>
  <c r="Q114" i="8"/>
  <c r="Q113" i="8"/>
  <c r="Q112" i="8"/>
  <c r="Q111" i="8"/>
  <c r="N105" i="8"/>
  <c r="N106" i="8" s="1"/>
  <c r="M105" i="8"/>
  <c r="M106" i="8" s="1"/>
  <c r="Q103" i="8"/>
  <c r="Q101" i="8"/>
  <c r="Q100" i="8"/>
  <c r="N96" i="8"/>
  <c r="M96" i="8"/>
  <c r="Q95" i="8"/>
  <c r="Q93" i="8"/>
  <c r="Q91" i="8"/>
  <c r="Q89" i="8"/>
  <c r="Q88" i="8"/>
  <c r="N86" i="8"/>
  <c r="M86" i="8"/>
  <c r="P86" i="8"/>
  <c r="O86" i="8"/>
  <c r="Q82" i="8"/>
  <c r="Q80" i="8"/>
  <c r="Q79" i="8"/>
  <c r="Q78" i="8"/>
  <c r="Q76" i="8"/>
  <c r="Q75" i="8"/>
  <c r="Q74" i="8"/>
  <c r="Q73" i="8"/>
  <c r="Q72" i="8"/>
  <c r="Q71" i="8"/>
  <c r="Q70" i="8"/>
  <c r="Q69" i="8"/>
  <c r="Q68" i="8"/>
  <c r="P63" i="8"/>
  <c r="O63" i="8"/>
  <c r="N63" i="8"/>
  <c r="M63" i="8"/>
  <c r="M64" i="8" s="1"/>
  <c r="Q61" i="8"/>
  <c r="Q60" i="8"/>
  <c r="Q59" i="8"/>
  <c r="Q58" i="8"/>
  <c r="Q57" i="8"/>
  <c r="Q46" i="8"/>
  <c r="Q43" i="8"/>
  <c r="Q37" i="8"/>
  <c r="Q36" i="8"/>
  <c r="Q33" i="8"/>
  <c r="Q32" i="8"/>
  <c r="Q31" i="8"/>
  <c r="Q30" i="8"/>
  <c r="Q22" i="8"/>
  <c r="Q21" i="8"/>
  <c r="Q16" i="8"/>
  <c r="Q13" i="8"/>
  <c r="Q12" i="8"/>
  <c r="Q11" i="8"/>
  <c r="V10" i="8"/>
  <c r="V11" i="8"/>
  <c r="V12" i="8"/>
  <c r="V13" i="8"/>
  <c r="V16" i="8"/>
  <c r="V21" i="8"/>
  <c r="V22" i="8"/>
  <c r="V29" i="8"/>
  <c r="V30" i="8"/>
  <c r="V31" i="8"/>
  <c r="V32" i="8"/>
  <c r="V33" i="8"/>
  <c r="V36" i="8"/>
  <c r="V43" i="8"/>
  <c r="V46" i="8"/>
  <c r="V47" i="8"/>
  <c r="V50" i="8"/>
  <c r="V58" i="8"/>
  <c r="V59" i="8"/>
  <c r="R62" i="8"/>
  <c r="R63" i="8" s="1"/>
  <c r="R64" i="8" s="1"/>
  <c r="S62" i="8"/>
  <c r="S63" i="8" s="1"/>
  <c r="S64" i="8" s="1"/>
  <c r="V68" i="8"/>
  <c r="V69" i="8"/>
  <c r="V70" i="8"/>
  <c r="V71" i="8"/>
  <c r="V72" i="8"/>
  <c r="V73" i="8"/>
  <c r="V74" i="8"/>
  <c r="V75" i="8"/>
  <c r="V76" i="8"/>
  <c r="V78" i="8"/>
  <c r="V79" i="8"/>
  <c r="V80" i="8"/>
  <c r="V82" i="8"/>
  <c r="V85" i="8"/>
  <c r="V86" i="8" s="1"/>
  <c r="R86" i="8"/>
  <c r="S86" i="8"/>
  <c r="T86" i="8"/>
  <c r="U86" i="8"/>
  <c r="V88" i="8"/>
  <c r="V89" i="8"/>
  <c r="V90" i="8"/>
  <c r="V91" i="8"/>
  <c r="V92" i="8"/>
  <c r="V93" i="8"/>
  <c r="V95" i="8"/>
  <c r="R96" i="8"/>
  <c r="S96" i="8"/>
  <c r="T96" i="8"/>
  <c r="U96" i="8"/>
  <c r="V100" i="8"/>
  <c r="V101" i="8"/>
  <c r="V102" i="8"/>
  <c r="V103" i="8"/>
  <c r="V104" i="8"/>
  <c r="R105" i="8"/>
  <c r="R106" i="8" s="1"/>
  <c r="S105" i="8"/>
  <c r="S106" i="8" s="1"/>
  <c r="T105" i="8"/>
  <c r="T106" i="8" s="1"/>
  <c r="U105" i="8"/>
  <c r="U106" i="8" s="1"/>
  <c r="V111" i="8"/>
  <c r="V112" i="8"/>
  <c r="V113" i="8"/>
  <c r="V114" i="8"/>
  <c r="V115" i="8"/>
  <c r="V118" i="8"/>
  <c r="R119" i="8"/>
  <c r="S119" i="8"/>
  <c r="V121" i="8"/>
  <c r="V122" i="8" s="1"/>
  <c r="R122" i="8"/>
  <c r="S122" i="8"/>
  <c r="T122" i="8"/>
  <c r="U122" i="8"/>
  <c r="V128" i="8"/>
  <c r="V130" i="8"/>
  <c r="S131" i="8"/>
  <c r="T131" i="8"/>
  <c r="V133" i="8"/>
  <c r="V134" i="8"/>
  <c r="V135" i="8"/>
  <c r="V136" i="8"/>
  <c r="R137" i="8"/>
  <c r="S137" i="8"/>
  <c r="T137" i="8"/>
  <c r="U137" i="8"/>
  <c r="V139" i="8"/>
  <c r="V140" i="8" s="1"/>
  <c r="R140" i="8"/>
  <c r="S140" i="8"/>
  <c r="T140" i="8"/>
  <c r="U140" i="8"/>
  <c r="V144" i="8"/>
  <c r="R145" i="8"/>
  <c r="R146" i="8" s="1"/>
  <c r="S145" i="8"/>
  <c r="S146" i="8" s="1"/>
  <c r="T145" i="8"/>
  <c r="T146" i="8" s="1"/>
  <c r="U145" i="8"/>
  <c r="U146" i="8" s="1"/>
  <c r="V151" i="8"/>
  <c r="V152" i="8"/>
  <c r="V153" i="8"/>
  <c r="R154" i="8"/>
  <c r="S154" i="8"/>
  <c r="T154" i="8"/>
  <c r="U154" i="8"/>
  <c r="V156" i="8"/>
  <c r="V157" i="8"/>
  <c r="V158" i="8"/>
  <c r="R159" i="8"/>
  <c r="S159" i="8"/>
  <c r="T159" i="8"/>
  <c r="U159" i="8"/>
  <c r="V161" i="8"/>
  <c r="V162" i="8" s="1"/>
  <c r="R162" i="8"/>
  <c r="S162" i="8"/>
  <c r="T162" i="8"/>
  <c r="U162" i="8"/>
  <c r="V168" i="8"/>
  <c r="T175" i="8"/>
  <c r="V170" i="8"/>
  <c r="V171" i="8"/>
  <c r="V172" i="8"/>
  <c r="V173" i="8"/>
  <c r="V174" i="8"/>
  <c r="R175" i="8"/>
  <c r="BF175" i="8" s="1"/>
  <c r="S175" i="8"/>
  <c r="V177" i="8"/>
  <c r="V178" i="8"/>
  <c r="V180" i="8"/>
  <c r="R181" i="8"/>
  <c r="BF181" i="8" s="1"/>
  <c r="S181" i="8"/>
  <c r="T181" i="8"/>
  <c r="U181" i="8"/>
  <c r="V187" i="8"/>
  <c r="V188" i="8"/>
  <c r="V189" i="8"/>
  <c r="V190" i="8"/>
  <c r="V191" i="8"/>
  <c r="V192" i="8"/>
  <c r="R193" i="8"/>
  <c r="S193" i="8"/>
  <c r="T193" i="8"/>
  <c r="U193" i="8"/>
  <c r="V195" i="8"/>
  <c r="V196" i="8"/>
  <c r="R197" i="8"/>
  <c r="S197" i="8"/>
  <c r="T197" i="8"/>
  <c r="U197" i="8"/>
  <c r="V201" i="8"/>
  <c r="V202" i="8"/>
  <c r="R203" i="8"/>
  <c r="R204" i="8" s="1"/>
  <c r="S203" i="8"/>
  <c r="S204" i="8" s="1"/>
  <c r="T203" i="8"/>
  <c r="T204" i="8" s="1"/>
  <c r="U203" i="8"/>
  <c r="U204" i="8" s="1"/>
  <c r="V209" i="8"/>
  <c r="V211" i="8"/>
  <c r="V213" i="8"/>
  <c r="V214" i="8"/>
  <c r="V215" i="8"/>
  <c r="V217" i="8"/>
  <c r="R218" i="8"/>
  <c r="R219" i="8" s="1"/>
  <c r="R220" i="8" s="1"/>
  <c r="S218" i="8"/>
  <c r="S219" i="8" s="1"/>
  <c r="S220" i="8" s="1"/>
  <c r="V224" i="8"/>
  <c r="V225" i="8"/>
  <c r="R226" i="8"/>
  <c r="R227" i="8" s="1"/>
  <c r="R228" i="8" s="1"/>
  <c r="S226" i="8"/>
  <c r="S227" i="8" s="1"/>
  <c r="S228" i="8" s="1"/>
  <c r="T226" i="8"/>
  <c r="T227" i="8" s="1"/>
  <c r="T228" i="8" s="1"/>
  <c r="U226" i="8"/>
  <c r="U227" i="8" s="1"/>
  <c r="U228" i="8" s="1"/>
  <c r="V243" i="8"/>
  <c r="V244" i="8" s="1"/>
  <c r="V245" i="8" s="1"/>
  <c r="V246" i="8" s="1"/>
  <c r="R244" i="8"/>
  <c r="R245" i="8" s="1"/>
  <c r="R246" i="8" s="1"/>
  <c r="S244" i="8"/>
  <c r="S245" i="8" s="1"/>
  <c r="S246" i="8" s="1"/>
  <c r="T244" i="8"/>
  <c r="T245" i="8" s="1"/>
  <c r="T246" i="8" s="1"/>
  <c r="U244" i="8"/>
  <c r="U245" i="8" s="1"/>
  <c r="U246" i="8" s="1"/>
  <c r="V232" i="8"/>
  <c r="V233" i="8" s="1"/>
  <c r="R233" i="8"/>
  <c r="S233" i="8"/>
  <c r="T233" i="8"/>
  <c r="U233" i="8"/>
  <c r="V235" i="8"/>
  <c r="V236" i="8"/>
  <c r="R237" i="8"/>
  <c r="S237" i="8"/>
  <c r="T237" i="8"/>
  <c r="AT53" i="8" l="1"/>
  <c r="AR53" i="8"/>
  <c r="O64" i="8"/>
  <c r="P64" i="8"/>
  <c r="AU126" i="8"/>
  <c r="AR146" i="8"/>
  <c r="AQ146" i="8"/>
  <c r="AR106" i="8"/>
  <c r="AQ106" i="8"/>
  <c r="AR63" i="8"/>
  <c r="AQ63" i="8"/>
  <c r="AR219" i="8"/>
  <c r="AQ219" i="8"/>
  <c r="M97" i="8"/>
  <c r="AS163" i="8"/>
  <c r="AS164" i="8" s="1"/>
  <c r="AS182" i="8"/>
  <c r="AS183" i="8" s="1"/>
  <c r="P175" i="8"/>
  <c r="P182" i="8" s="1"/>
  <c r="P183" i="8" s="1"/>
  <c r="AQ25" i="8"/>
  <c r="AU203" i="8"/>
  <c r="AU204" i="8" s="1"/>
  <c r="AU197" i="8"/>
  <c r="AU131" i="8"/>
  <c r="T198" i="8"/>
  <c r="T205" i="8" s="1"/>
  <c r="S198" i="8"/>
  <c r="S205" i="8" s="1"/>
  <c r="AS198" i="8"/>
  <c r="AS205" i="8" s="1"/>
  <c r="M205" i="8"/>
  <c r="AT182" i="8"/>
  <c r="AT183" i="8" s="1"/>
  <c r="AT198" i="8"/>
  <c r="AT205" i="8" s="1"/>
  <c r="R141" i="8"/>
  <c r="R147" i="8" s="1"/>
  <c r="M141" i="8"/>
  <c r="M147" i="8" s="1"/>
  <c r="AT25" i="8"/>
  <c r="AT141" i="8"/>
  <c r="N141" i="8"/>
  <c r="N147" i="8" s="1"/>
  <c r="R238" i="8"/>
  <c r="R239" i="8" s="1"/>
  <c r="P96" i="8"/>
  <c r="P97" i="8" s="1"/>
  <c r="O141" i="8"/>
  <c r="O147" i="8" s="1"/>
  <c r="S141" i="8"/>
  <c r="S147" i="8" s="1"/>
  <c r="P141" i="8"/>
  <c r="P147" i="8" s="1"/>
  <c r="AS141" i="8"/>
  <c r="AS97" i="8"/>
  <c r="AS107" i="8" s="1"/>
  <c r="AU145" i="8"/>
  <c r="AU146" i="8" s="1"/>
  <c r="AR238" i="8"/>
  <c r="AR239" i="8" s="1"/>
  <c r="V57" i="8"/>
  <c r="AU193" i="8"/>
  <c r="V226" i="8"/>
  <c r="V227" i="8" s="1"/>
  <c r="V228" i="8" s="1"/>
  <c r="V197" i="8"/>
  <c r="R163" i="8"/>
  <c r="R164" i="8" s="1"/>
  <c r="Q29" i="8"/>
  <c r="AR25" i="8"/>
  <c r="AU226" i="8"/>
  <c r="AU227" i="8" s="1"/>
  <c r="AU228" i="8" s="1"/>
  <c r="AQ238" i="8"/>
  <c r="AQ239" i="8" s="1"/>
  <c r="AQ141" i="8"/>
  <c r="AR141" i="8"/>
  <c r="T119" i="8"/>
  <c r="T141" i="8" s="1"/>
  <c r="AU119" i="8"/>
  <c r="AU237" i="8"/>
  <c r="AU238" i="8" s="1"/>
  <c r="AU239" i="8" s="1"/>
  <c r="U97" i="8"/>
  <c r="U107" i="8" s="1"/>
  <c r="AQ97" i="8"/>
  <c r="Q10" i="8"/>
  <c r="AU23" i="8"/>
  <c r="AU24" i="8" s="1"/>
  <c r="AU62" i="8"/>
  <c r="AU63" i="8" s="1"/>
  <c r="AU64" i="8" s="1"/>
  <c r="AR163" i="8"/>
  <c r="AR164" i="8" s="1"/>
  <c r="AR182" i="8"/>
  <c r="AU181" i="8"/>
  <c r="T238" i="8"/>
  <c r="T239" i="8" s="1"/>
  <c r="T97" i="8"/>
  <c r="T107" i="8" s="1"/>
  <c r="T163" i="8"/>
  <c r="T164" i="8" s="1"/>
  <c r="AU34" i="8"/>
  <c r="AU53" i="8" s="1"/>
  <c r="U237" i="8"/>
  <c r="U238" i="8" s="1"/>
  <c r="U239" i="8" s="1"/>
  <c r="V169" i="8"/>
  <c r="V175" i="8" s="1"/>
  <c r="U163" i="8"/>
  <c r="U164" i="8" s="1"/>
  <c r="U131" i="8"/>
  <c r="Q237" i="8"/>
  <c r="Q238" i="8" s="1"/>
  <c r="Q239" i="8" s="1"/>
  <c r="AS25" i="8"/>
  <c r="AT97" i="8"/>
  <c r="AT107" i="8" s="1"/>
  <c r="AU137" i="8"/>
  <c r="AQ163" i="8"/>
  <c r="AU159" i="8"/>
  <c r="AU175" i="8"/>
  <c r="AQ182" i="8"/>
  <c r="AR198" i="8"/>
  <c r="AT238" i="8"/>
  <c r="AT239" i="8" s="1"/>
  <c r="AU105" i="8"/>
  <c r="AU106" i="8" s="1"/>
  <c r="AU154" i="8"/>
  <c r="V237" i="8"/>
  <c r="V238" i="8" s="1"/>
  <c r="V239" i="8" s="1"/>
  <c r="V145" i="8"/>
  <c r="V146" i="8" s="1"/>
  <c r="V117" i="8"/>
  <c r="V119" i="8" s="1"/>
  <c r="AU14" i="8"/>
  <c r="AR97" i="8"/>
  <c r="U218" i="8"/>
  <c r="U219" i="8" s="1"/>
  <c r="U220" i="8" s="1"/>
  <c r="R198" i="8"/>
  <c r="R205" i="8" s="1"/>
  <c r="R182" i="8"/>
  <c r="T62" i="8"/>
  <c r="Q92" i="8"/>
  <c r="AU96" i="8"/>
  <c r="AT163" i="8"/>
  <c r="AT164" i="8" s="1"/>
  <c r="AQ198" i="8"/>
  <c r="AU218" i="8"/>
  <c r="AU219" i="8" s="1"/>
  <c r="AU220" i="8" s="1"/>
  <c r="AS238" i="8"/>
  <c r="AS239" i="8" s="1"/>
  <c r="S97" i="8"/>
  <c r="S107" i="8" s="1"/>
  <c r="N205" i="8"/>
  <c r="T182" i="8"/>
  <c r="T183" i="8" s="1"/>
  <c r="U198" i="8"/>
  <c r="U205" i="8" s="1"/>
  <c r="V61" i="8"/>
  <c r="Q47" i="8"/>
  <c r="N97" i="8"/>
  <c r="N107" i="8" s="1"/>
  <c r="Q104" i="8"/>
  <c r="P238" i="8"/>
  <c r="P239" i="8" s="1"/>
  <c r="U175" i="8"/>
  <c r="U182" i="8" s="1"/>
  <c r="U183" i="8" s="1"/>
  <c r="M238" i="8"/>
  <c r="M239" i="8" s="1"/>
  <c r="V181" i="8"/>
  <c r="V125" i="8"/>
  <c r="V126" i="8" s="1"/>
  <c r="V37" i="8"/>
  <c r="Q62" i="8"/>
  <c r="Q63" i="8" s="1"/>
  <c r="Q64" i="8" s="1"/>
  <c r="Q90" i="8"/>
  <c r="N163" i="8"/>
  <c r="N164" i="8" s="1"/>
  <c r="N182" i="8"/>
  <c r="N183" i="8" s="1"/>
  <c r="O193" i="8"/>
  <c r="Q203" i="8"/>
  <c r="Q204" i="8" s="1"/>
  <c r="P163" i="8"/>
  <c r="P164" i="8" s="1"/>
  <c r="S163" i="8"/>
  <c r="S164" i="8" s="1"/>
  <c r="V154" i="8"/>
  <c r="Q131" i="8"/>
  <c r="Q145" i="8"/>
  <c r="Q146" i="8" s="1"/>
  <c r="Q197" i="8"/>
  <c r="Q226" i="8"/>
  <c r="Q227" i="8" s="1"/>
  <c r="Q228" i="8" s="1"/>
  <c r="O238" i="8"/>
  <c r="O239" i="8" s="1"/>
  <c r="S238" i="8"/>
  <c r="S239" i="8" s="1"/>
  <c r="V203" i="8"/>
  <c r="V204" i="8" s="1"/>
  <c r="V159" i="8"/>
  <c r="V105" i="8"/>
  <c r="V106" i="8" s="1"/>
  <c r="V96" i="8"/>
  <c r="R97" i="8"/>
  <c r="R107" i="8" s="1"/>
  <c r="Q169" i="8"/>
  <c r="Q175" i="8" s="1"/>
  <c r="M182" i="8"/>
  <c r="M183" i="8" s="1"/>
  <c r="Q189" i="8"/>
  <c r="T218" i="8"/>
  <c r="T219" i="8" s="1"/>
  <c r="T220" i="8" s="1"/>
  <c r="V193" i="8"/>
  <c r="S182" i="8"/>
  <c r="S183" i="8" s="1"/>
  <c r="V137" i="8"/>
  <c r="V131" i="8"/>
  <c r="V60" i="8"/>
  <c r="Q50" i="8"/>
  <c r="O96" i="8"/>
  <c r="P105" i="8"/>
  <c r="P106" i="8" s="1"/>
  <c r="M163" i="8"/>
  <c r="M164" i="8" s="1"/>
  <c r="Q181" i="8"/>
  <c r="P193" i="8"/>
  <c r="P198" i="8" s="1"/>
  <c r="P205" i="8" s="1"/>
  <c r="N238" i="8"/>
  <c r="N239" i="8" s="1"/>
  <c r="Q154" i="8"/>
  <c r="Q115" i="8"/>
  <c r="Q119" i="8" s="1"/>
  <c r="Q135" i="8"/>
  <c r="Q137" i="8" s="1"/>
  <c r="Q187" i="8"/>
  <c r="Q85" i="8"/>
  <c r="Q102" i="8"/>
  <c r="O105" i="8"/>
  <c r="O106" i="8" s="1"/>
  <c r="Q158" i="8"/>
  <c r="Q159" i="8" s="1"/>
  <c r="O175" i="8"/>
  <c r="O182" i="8" s="1"/>
  <c r="O183" i="8" s="1"/>
  <c r="O154" i="8"/>
  <c r="O163" i="8" s="1"/>
  <c r="O164" i="8" s="1"/>
  <c r="O197" i="8"/>
  <c r="Q215" i="8"/>
  <c r="Q218" i="8" s="1"/>
  <c r="Q219" i="8" s="1"/>
  <c r="Q220" i="8" s="1"/>
  <c r="V212" i="8"/>
  <c r="V218" i="8" s="1"/>
  <c r="V219" i="8" s="1"/>
  <c r="V220" i="8" s="1"/>
  <c r="U119" i="8"/>
  <c r="U62" i="8"/>
  <c r="R183" i="8" l="1"/>
  <c r="BF183" i="8" s="1"/>
  <c r="BF182" i="8"/>
  <c r="M107" i="8"/>
  <c r="Q86" i="8"/>
  <c r="U63" i="8"/>
  <c r="T63" i="8"/>
  <c r="AT147" i="8"/>
  <c r="AS147" i="8"/>
  <c r="AR205" i="8"/>
  <c r="AR183" i="8"/>
  <c r="AQ183" i="8"/>
  <c r="AQ147" i="8"/>
  <c r="AR107" i="8"/>
  <c r="AQ107" i="8"/>
  <c r="AR64" i="8"/>
  <c r="AQ64" i="8"/>
  <c r="AR220" i="8"/>
  <c r="AQ220" i="8"/>
  <c r="AU198" i="8"/>
  <c r="AU205" i="8" s="1"/>
  <c r="O198" i="8"/>
  <c r="O205" i="8" s="1"/>
  <c r="Q105" i="8"/>
  <c r="Q106" i="8" s="1"/>
  <c r="V198" i="8"/>
  <c r="V205" i="8" s="1"/>
  <c r="AU97" i="8"/>
  <c r="AU107" i="8" s="1"/>
  <c r="V62" i="8"/>
  <c r="V63" i="8" s="1"/>
  <c r="V64" i="8" s="1"/>
  <c r="Q141" i="8"/>
  <c r="Q147" i="8" s="1"/>
  <c r="AU163" i="8"/>
  <c r="AU164" i="8" s="1"/>
  <c r="Q193" i="8"/>
  <c r="Q198" i="8" s="1"/>
  <c r="Q205" i="8" s="1"/>
  <c r="V141" i="8"/>
  <c r="V147" i="8" s="1"/>
  <c r="AU141" i="8"/>
  <c r="U141" i="8"/>
  <c r="U147" i="8" s="1"/>
  <c r="Q96" i="8"/>
  <c r="Q97" i="8" s="1"/>
  <c r="T147" i="8"/>
  <c r="AR147" i="8"/>
  <c r="N247" i="8"/>
  <c r="AQ205" i="8"/>
  <c r="AQ164" i="8"/>
  <c r="R247" i="8"/>
  <c r="V97" i="8"/>
  <c r="V107" i="8" s="1"/>
  <c r="AU25" i="8"/>
  <c r="AU182" i="8"/>
  <c r="AU183" i="8" s="1"/>
  <c r="V182" i="8"/>
  <c r="V183" i="8" s="1"/>
  <c r="P107" i="8"/>
  <c r="V163" i="8"/>
  <c r="V164" i="8" s="1"/>
  <c r="Q182" i="8"/>
  <c r="Q183" i="8" s="1"/>
  <c r="S247" i="8"/>
  <c r="O97" i="8"/>
  <c r="O107" i="8" s="1"/>
  <c r="Q163" i="8"/>
  <c r="Q164" i="8" s="1"/>
  <c r="M247" i="8" l="1"/>
  <c r="T64" i="8"/>
  <c r="T247" i="8" s="1"/>
  <c r="U64" i="8"/>
  <c r="AS247" i="8"/>
  <c r="AT247" i="8"/>
  <c r="AU147" i="8"/>
  <c r="AR247" i="8"/>
  <c r="P247" i="8"/>
  <c r="Q107" i="8"/>
  <c r="Q247" i="8" s="1"/>
  <c r="U247" i="8"/>
  <c r="AQ247" i="8"/>
  <c r="V247" i="8"/>
  <c r="O247" i="8"/>
  <c r="AU247" i="8" l="1"/>
  <c r="W244" i="8"/>
  <c r="W245" i="8" s="1"/>
  <c r="BE37" i="8" l="1"/>
  <c r="AZ37" i="8"/>
  <c r="AY237" i="8"/>
  <c r="AX237" i="8"/>
  <c r="AW237" i="8"/>
  <c r="AV237" i="8"/>
  <c r="AZ236" i="8"/>
  <c r="AZ235" i="8"/>
  <c r="AY233" i="8"/>
  <c r="AX233" i="8"/>
  <c r="AW233" i="8"/>
  <c r="AV233" i="8"/>
  <c r="AZ232" i="8"/>
  <c r="AZ233" i="8" s="1"/>
  <c r="AY244" i="8"/>
  <c r="AY245" i="8" s="1"/>
  <c r="AY246" i="8" s="1"/>
  <c r="AX244" i="8"/>
  <c r="AX245" i="8" s="1"/>
  <c r="AX246" i="8" s="1"/>
  <c r="AW244" i="8"/>
  <c r="AW245" i="8" s="1"/>
  <c r="AW246" i="8" s="1"/>
  <c r="AV244" i="8"/>
  <c r="AV245" i="8" s="1"/>
  <c r="AV246" i="8" s="1"/>
  <c r="AZ243" i="8"/>
  <c r="AZ244" i="8" s="1"/>
  <c r="AZ245" i="8" s="1"/>
  <c r="AZ246" i="8" s="1"/>
  <c r="AY226" i="8"/>
  <c r="AY227" i="8" s="1"/>
  <c r="AY228" i="8" s="1"/>
  <c r="AX226" i="8"/>
  <c r="AX227" i="8" s="1"/>
  <c r="AX228" i="8" s="1"/>
  <c r="AW226" i="8"/>
  <c r="AW227" i="8" s="1"/>
  <c r="AW228" i="8" s="1"/>
  <c r="AV226" i="8"/>
  <c r="AV227" i="8" s="1"/>
  <c r="AV228" i="8" s="1"/>
  <c r="AZ225" i="8"/>
  <c r="AZ224" i="8"/>
  <c r="AY218" i="8"/>
  <c r="AY219" i="8" s="1"/>
  <c r="AY220" i="8" s="1"/>
  <c r="AX218" i="8"/>
  <c r="AX219" i="8" s="1"/>
  <c r="AX220" i="8" s="1"/>
  <c r="AW218" i="8"/>
  <c r="AW219" i="8" s="1"/>
  <c r="AW220" i="8" s="1"/>
  <c r="AV218" i="8"/>
  <c r="AV219" i="8" s="1"/>
  <c r="AV220" i="8" s="1"/>
  <c r="AZ217" i="8"/>
  <c r="AZ215" i="8"/>
  <c r="AZ214" i="8"/>
  <c r="AZ213" i="8"/>
  <c r="AZ212" i="8"/>
  <c r="AZ211" i="8"/>
  <c r="AZ209" i="8"/>
  <c r="AY203" i="8"/>
  <c r="AY204" i="8" s="1"/>
  <c r="AX203" i="8"/>
  <c r="AX204" i="8" s="1"/>
  <c r="AW203" i="8"/>
  <c r="AW204" i="8" s="1"/>
  <c r="AV203" i="8"/>
  <c r="AV204" i="8" s="1"/>
  <c r="AZ202" i="8"/>
  <c r="AZ201" i="8"/>
  <c r="AY197" i="8"/>
  <c r="AX197" i="8"/>
  <c r="AW197" i="8"/>
  <c r="AV197" i="8"/>
  <c r="AZ196" i="8"/>
  <c r="AZ195" i="8"/>
  <c r="AY193" i="8"/>
  <c r="AX193" i="8"/>
  <c r="AW193" i="8"/>
  <c r="AV193" i="8"/>
  <c r="AZ192" i="8"/>
  <c r="AZ191" i="8"/>
  <c r="AZ190" i="8"/>
  <c r="AZ189" i="8"/>
  <c r="AZ188" i="8"/>
  <c r="AZ187" i="8"/>
  <c r="AY181" i="8"/>
  <c r="AX181" i="8"/>
  <c r="AW181" i="8"/>
  <c r="AV181" i="8"/>
  <c r="AZ180" i="8"/>
  <c r="AZ178" i="8"/>
  <c r="AZ177" i="8"/>
  <c r="AY175" i="8"/>
  <c r="AX175" i="8"/>
  <c r="AW175" i="8"/>
  <c r="AV175" i="8"/>
  <c r="AZ174" i="8"/>
  <c r="AZ173" i="8"/>
  <c r="AZ172" i="8"/>
  <c r="AZ171" i="8"/>
  <c r="AZ170" i="8"/>
  <c r="AZ169" i="8"/>
  <c r="AZ168" i="8"/>
  <c r="AY162" i="8"/>
  <c r="AX162" i="8"/>
  <c r="AW162" i="8"/>
  <c r="AV162" i="8"/>
  <c r="AZ161" i="8"/>
  <c r="AZ162" i="8" s="1"/>
  <c r="AY159" i="8"/>
  <c r="AX159" i="8"/>
  <c r="AW159" i="8"/>
  <c r="AV159" i="8"/>
  <c r="AZ158" i="8"/>
  <c r="AZ157" i="8"/>
  <c r="AZ156" i="8"/>
  <c r="AY154" i="8"/>
  <c r="AX154" i="8"/>
  <c r="AW154" i="8"/>
  <c r="AV154" i="8"/>
  <c r="AZ153" i="8"/>
  <c r="AZ152" i="8"/>
  <c r="AZ151" i="8"/>
  <c r="AY145" i="8"/>
  <c r="AY146" i="8" s="1"/>
  <c r="AX145" i="8"/>
  <c r="AX146" i="8" s="1"/>
  <c r="AW145" i="8"/>
  <c r="AW146" i="8" s="1"/>
  <c r="AV145" i="8"/>
  <c r="AV146" i="8" s="1"/>
  <c r="AZ144" i="8"/>
  <c r="AY140" i="8"/>
  <c r="AX140" i="8"/>
  <c r="AW140" i="8"/>
  <c r="AV140" i="8"/>
  <c r="AZ139" i="8"/>
  <c r="AZ140" i="8" s="1"/>
  <c r="AY137" i="8"/>
  <c r="AX137" i="8"/>
  <c r="AW137" i="8"/>
  <c r="AV137" i="8"/>
  <c r="AZ136" i="8"/>
  <c r="AZ135" i="8"/>
  <c r="AZ134" i="8"/>
  <c r="AZ133" i="8"/>
  <c r="AY131" i="8"/>
  <c r="AX131" i="8"/>
  <c r="AW131" i="8"/>
  <c r="AV131" i="8"/>
  <c r="AZ130" i="8"/>
  <c r="AZ128" i="8"/>
  <c r="AZ125" i="8"/>
  <c r="AZ126" i="8" s="1"/>
  <c r="AY122" i="8"/>
  <c r="AX122" i="8"/>
  <c r="AW122" i="8"/>
  <c r="AV122" i="8"/>
  <c r="AZ121" i="8"/>
  <c r="AZ122" i="8" s="1"/>
  <c r="AY119" i="8"/>
  <c r="AX119" i="8"/>
  <c r="AW119" i="8"/>
  <c r="AV119" i="8"/>
  <c r="AZ118" i="8"/>
  <c r="AZ117" i="8"/>
  <c r="AZ115" i="8"/>
  <c r="AZ114" i="8"/>
  <c r="AZ113" i="8"/>
  <c r="AZ112" i="8"/>
  <c r="AZ111" i="8"/>
  <c r="AY105" i="8"/>
  <c r="AY106" i="8" s="1"/>
  <c r="AX105" i="8"/>
  <c r="AX106" i="8" s="1"/>
  <c r="AW105" i="8"/>
  <c r="AW106" i="8" s="1"/>
  <c r="AV105" i="8"/>
  <c r="AV106" i="8" s="1"/>
  <c r="AZ104" i="8"/>
  <c r="AZ103" i="8"/>
  <c r="AZ102" i="8"/>
  <c r="AZ101" i="8"/>
  <c r="AZ100" i="8"/>
  <c r="AY96" i="8"/>
  <c r="AX96" i="8"/>
  <c r="AW96" i="8"/>
  <c r="AV96" i="8"/>
  <c r="AZ95" i="8"/>
  <c r="AZ93" i="8"/>
  <c r="AZ92" i="8"/>
  <c r="AZ91" i="8"/>
  <c r="AZ90" i="8"/>
  <c r="AZ89" i="8"/>
  <c r="AZ88" i="8"/>
  <c r="AY86" i="8"/>
  <c r="AX86" i="8"/>
  <c r="AW86" i="8"/>
  <c r="AV86" i="8"/>
  <c r="AZ85" i="8"/>
  <c r="AZ86" i="8" s="1"/>
  <c r="AZ82" i="8"/>
  <c r="AZ80" i="8"/>
  <c r="AZ79" i="8"/>
  <c r="AZ78" i="8"/>
  <c r="AZ76" i="8"/>
  <c r="AZ75" i="8"/>
  <c r="AZ74" i="8"/>
  <c r="AZ73" i="8"/>
  <c r="AZ72" i="8"/>
  <c r="AZ71" i="8"/>
  <c r="AZ70" i="8"/>
  <c r="AZ69" i="8"/>
  <c r="AZ68" i="8"/>
  <c r="AY62" i="8"/>
  <c r="AY63" i="8" s="1"/>
  <c r="AY64" i="8" s="1"/>
  <c r="AX62" i="8"/>
  <c r="AX63" i="8" s="1"/>
  <c r="AX64" i="8" s="1"/>
  <c r="AW62" i="8"/>
  <c r="AW63" i="8" s="1"/>
  <c r="AW64" i="8" s="1"/>
  <c r="AV62" i="8"/>
  <c r="AV63" i="8" s="1"/>
  <c r="AV64" i="8" s="1"/>
  <c r="AZ61" i="8"/>
  <c r="AZ60" i="8"/>
  <c r="AZ59" i="8"/>
  <c r="AZ58" i="8"/>
  <c r="AZ57" i="8"/>
  <c r="AY51" i="8"/>
  <c r="AX51" i="8"/>
  <c r="AW51" i="8"/>
  <c r="AV51" i="8"/>
  <c r="AZ50" i="8"/>
  <c r="AZ51" i="8" s="1"/>
  <c r="AZ47" i="8"/>
  <c r="AZ46" i="8"/>
  <c r="AY44" i="8"/>
  <c r="AX44" i="8"/>
  <c r="AW44" i="8"/>
  <c r="AV44" i="8"/>
  <c r="AZ43" i="8"/>
  <c r="AZ44" i="8" s="1"/>
  <c r="AZ36" i="8"/>
  <c r="AY34" i="8"/>
  <c r="AX34" i="8"/>
  <c r="AW34" i="8"/>
  <c r="AW53" i="8" s="1"/>
  <c r="AV34" i="8"/>
  <c r="AV53" i="8" s="1"/>
  <c r="AZ33" i="8"/>
  <c r="AZ32" i="8"/>
  <c r="AZ31" i="8"/>
  <c r="AZ30" i="8"/>
  <c r="AZ29" i="8"/>
  <c r="AY23" i="8"/>
  <c r="AY24" i="8" s="1"/>
  <c r="AX23" i="8"/>
  <c r="AX24" i="8" s="1"/>
  <c r="AW23" i="8"/>
  <c r="AV23" i="8"/>
  <c r="AV24" i="8" s="1"/>
  <c r="AZ22" i="8"/>
  <c r="AZ21" i="8"/>
  <c r="AY17" i="8"/>
  <c r="AX17" i="8"/>
  <c r="AW17" i="8"/>
  <c r="AV17" i="8"/>
  <c r="AZ16" i="8"/>
  <c r="AZ17" i="8" s="1"/>
  <c r="AY14" i="8"/>
  <c r="AX14" i="8"/>
  <c r="AW14" i="8"/>
  <c r="AV14" i="8"/>
  <c r="AZ13" i="8"/>
  <c r="AZ12" i="8"/>
  <c r="AZ11" i="8"/>
  <c r="AZ10" i="8"/>
  <c r="AJ237" i="8"/>
  <c r="AI237" i="8"/>
  <c r="AH237" i="8"/>
  <c r="AG237" i="8"/>
  <c r="AK236" i="8"/>
  <c r="AK235" i="8"/>
  <c r="AJ233" i="8"/>
  <c r="AI233" i="8"/>
  <c r="AH233" i="8"/>
  <c r="AG233" i="8"/>
  <c r="AK232" i="8"/>
  <c r="AK233" i="8" s="1"/>
  <c r="AJ244" i="8"/>
  <c r="AJ245" i="8" s="1"/>
  <c r="AJ246" i="8" s="1"/>
  <c r="AI244" i="8"/>
  <c r="AI245" i="8" s="1"/>
  <c r="AI246" i="8" s="1"/>
  <c r="AH244" i="8"/>
  <c r="AH245" i="8" s="1"/>
  <c r="AH246" i="8" s="1"/>
  <c r="AG244" i="8"/>
  <c r="AG245" i="8" s="1"/>
  <c r="AG246" i="8" s="1"/>
  <c r="AK243" i="8"/>
  <c r="AJ226" i="8"/>
  <c r="AJ227" i="8" s="1"/>
  <c r="AJ228" i="8" s="1"/>
  <c r="AI226" i="8"/>
  <c r="AI227" i="8" s="1"/>
  <c r="AI228" i="8" s="1"/>
  <c r="AH226" i="8"/>
  <c r="AH227" i="8" s="1"/>
  <c r="AH228" i="8" s="1"/>
  <c r="AG226" i="8"/>
  <c r="AG227" i="8" s="1"/>
  <c r="AG228" i="8" s="1"/>
  <c r="AK225" i="8"/>
  <c r="AK224" i="8"/>
  <c r="AJ218" i="8"/>
  <c r="AJ219" i="8" s="1"/>
  <c r="AJ220" i="8" s="1"/>
  <c r="AI218" i="8"/>
  <c r="AI219" i="8" s="1"/>
  <c r="AI220" i="8" s="1"/>
  <c r="AH218" i="8"/>
  <c r="AH219" i="8" s="1"/>
  <c r="AH220" i="8" s="1"/>
  <c r="AG218" i="8"/>
  <c r="AG219" i="8" s="1"/>
  <c r="AG220" i="8" s="1"/>
  <c r="AK217" i="8"/>
  <c r="AK215" i="8"/>
  <c r="AK214" i="8"/>
  <c r="AK213" i="8"/>
  <c r="AK212" i="8"/>
  <c r="AK211" i="8"/>
  <c r="AK209" i="8"/>
  <c r="AJ203" i="8"/>
  <c r="AJ204" i="8" s="1"/>
  <c r="AI203" i="8"/>
  <c r="AI204" i="8" s="1"/>
  <c r="AH203" i="8"/>
  <c r="AH204" i="8" s="1"/>
  <c r="AG203" i="8"/>
  <c r="AG204" i="8" s="1"/>
  <c r="AK202" i="8"/>
  <c r="AK201" i="8"/>
  <c r="AJ197" i="8"/>
  <c r="AI197" i="8"/>
  <c r="AH197" i="8"/>
  <c r="AG197" i="8"/>
  <c r="AK196" i="8"/>
  <c r="AK195" i="8"/>
  <c r="AJ193" i="8"/>
  <c r="AI193" i="8"/>
  <c r="AH193" i="8"/>
  <c r="AG193" i="8"/>
  <c r="AK192" i="8"/>
  <c r="AK191" i="8"/>
  <c r="AK190" i="8"/>
  <c r="AK189" i="8"/>
  <c r="AK188" i="8"/>
  <c r="AK187" i="8"/>
  <c r="AJ181" i="8"/>
  <c r="AI181" i="8"/>
  <c r="AH181" i="8"/>
  <c r="AG181" i="8"/>
  <c r="AK180" i="8"/>
  <c r="AK178" i="8"/>
  <c r="AK177" i="8"/>
  <c r="AJ175" i="8"/>
  <c r="AI175" i="8"/>
  <c r="AH175" i="8"/>
  <c r="AG175" i="8"/>
  <c r="AK174" i="8"/>
  <c r="AK173" i="8"/>
  <c r="AK172" i="8"/>
  <c r="AK171" i="8"/>
  <c r="AK170" i="8"/>
  <c r="AK169" i="8"/>
  <c r="AK168" i="8"/>
  <c r="AJ162" i="8"/>
  <c r="AI162" i="8"/>
  <c r="AH162" i="8"/>
  <c r="AG162" i="8"/>
  <c r="AK161" i="8"/>
  <c r="AK162" i="8" s="1"/>
  <c r="AJ159" i="8"/>
  <c r="AI159" i="8"/>
  <c r="AH159" i="8"/>
  <c r="AG159" i="8"/>
  <c r="AK158" i="8"/>
  <c r="AK157" i="8"/>
  <c r="AK156" i="8"/>
  <c r="AJ154" i="8"/>
  <c r="AI154" i="8"/>
  <c r="AH154" i="8"/>
  <c r="AG154" i="8"/>
  <c r="AK153" i="8"/>
  <c r="AK152" i="8"/>
  <c r="AK151" i="8"/>
  <c r="AJ145" i="8"/>
  <c r="AJ146" i="8" s="1"/>
  <c r="AI145" i="8"/>
  <c r="AI146" i="8" s="1"/>
  <c r="AH145" i="8"/>
  <c r="AH146" i="8" s="1"/>
  <c r="AG145" i="8"/>
  <c r="AG146" i="8" s="1"/>
  <c r="AK144" i="8"/>
  <c r="AJ140" i="8"/>
  <c r="AI140" i="8"/>
  <c r="AH140" i="8"/>
  <c r="AG140" i="8"/>
  <c r="AK139" i="8"/>
  <c r="AK140" i="8" s="1"/>
  <c r="AJ137" i="8"/>
  <c r="AI137" i="8"/>
  <c r="AH137" i="8"/>
  <c r="AG137" i="8"/>
  <c r="AK136" i="8"/>
  <c r="AK135" i="8"/>
  <c r="AK134" i="8"/>
  <c r="AK133" i="8"/>
  <c r="AJ131" i="8"/>
  <c r="AI131" i="8"/>
  <c r="AH131" i="8"/>
  <c r="AG131" i="8"/>
  <c r="AK130" i="8"/>
  <c r="AK128" i="8"/>
  <c r="AK125" i="8"/>
  <c r="AK126" i="8" s="1"/>
  <c r="AJ122" i="8"/>
  <c r="AI122" i="8"/>
  <c r="AH122" i="8"/>
  <c r="AG122" i="8"/>
  <c r="AK121" i="8"/>
  <c r="AK122" i="8" s="1"/>
  <c r="AJ119" i="8"/>
  <c r="AI119" i="8"/>
  <c r="AH119" i="8"/>
  <c r="AG119" i="8"/>
  <c r="AK118" i="8"/>
  <c r="AK117" i="8"/>
  <c r="AK115" i="8"/>
  <c r="AK114" i="8"/>
  <c r="AK113" i="8"/>
  <c r="AK112" i="8"/>
  <c r="AK111" i="8"/>
  <c r="AJ105" i="8"/>
  <c r="AJ106" i="8" s="1"/>
  <c r="AI105" i="8"/>
  <c r="AI106" i="8" s="1"/>
  <c r="AH105" i="8"/>
  <c r="AG105" i="8"/>
  <c r="AG106" i="8" s="1"/>
  <c r="AK104" i="8"/>
  <c r="AK103" i="8"/>
  <c r="AK102" i="8"/>
  <c r="AK101" i="8"/>
  <c r="AK100" i="8"/>
  <c r="AJ96" i="8"/>
  <c r="AI96" i="8"/>
  <c r="AH96" i="8"/>
  <c r="AG96" i="8"/>
  <c r="AK95" i="8"/>
  <c r="AK93" i="8"/>
  <c r="AK92" i="8"/>
  <c r="AK91" i="8"/>
  <c r="AK90" i="8"/>
  <c r="AK89" i="8"/>
  <c r="AK88" i="8"/>
  <c r="AJ86" i="8"/>
  <c r="AI86" i="8"/>
  <c r="AH86" i="8"/>
  <c r="AG86" i="8"/>
  <c r="AK85" i="8"/>
  <c r="AK86" i="8" s="1"/>
  <c r="AK82" i="8"/>
  <c r="AK80" i="8"/>
  <c r="AK79" i="8"/>
  <c r="AK78" i="8"/>
  <c r="AK76" i="8"/>
  <c r="AK75" i="8"/>
  <c r="AK74" i="8"/>
  <c r="AK73" i="8"/>
  <c r="AK72" i="8"/>
  <c r="AK71" i="8"/>
  <c r="AK70" i="8"/>
  <c r="AK69" i="8"/>
  <c r="AK68" i="8"/>
  <c r="AJ62" i="8"/>
  <c r="AJ63" i="8" s="1"/>
  <c r="AJ64" i="8" s="1"/>
  <c r="AI62" i="8"/>
  <c r="AI63" i="8" s="1"/>
  <c r="AI64" i="8" s="1"/>
  <c r="AH62" i="8"/>
  <c r="AH63" i="8" s="1"/>
  <c r="AH64" i="8" s="1"/>
  <c r="AG62" i="8"/>
  <c r="AG63" i="8" s="1"/>
  <c r="AG64" i="8" s="1"/>
  <c r="AK61" i="8"/>
  <c r="AK60" i="8"/>
  <c r="AK59" i="8"/>
  <c r="AK58" i="8"/>
  <c r="AK57" i="8"/>
  <c r="AK50" i="8"/>
  <c r="AK47" i="8"/>
  <c r="AK46" i="8"/>
  <c r="AK43" i="8"/>
  <c r="AK37" i="8"/>
  <c r="AK36" i="8"/>
  <c r="AK33" i="8"/>
  <c r="AK32" i="8"/>
  <c r="AK31" i="8"/>
  <c r="AK30" i="8"/>
  <c r="AK29" i="8"/>
  <c r="AK22" i="8"/>
  <c r="AK21" i="8"/>
  <c r="AK16" i="8"/>
  <c r="AK13" i="8"/>
  <c r="AK12" i="8"/>
  <c r="AK11" i="8"/>
  <c r="AK10" i="8"/>
  <c r="AF37" i="8"/>
  <c r="Z244" i="8"/>
  <c r="Z245" i="8" s="1"/>
  <c r="Y244" i="8"/>
  <c r="Y245" i="8" s="1"/>
  <c r="AA37" i="8"/>
  <c r="D237" i="8"/>
  <c r="E237" i="8"/>
  <c r="F237" i="8"/>
  <c r="W237" i="8"/>
  <c r="X237" i="8"/>
  <c r="Y237" i="8"/>
  <c r="Z237" i="8"/>
  <c r="AB237" i="8"/>
  <c r="AC237" i="8"/>
  <c r="AD237" i="8"/>
  <c r="AE237" i="8"/>
  <c r="AL237" i="8"/>
  <c r="AM237" i="8"/>
  <c r="AN237" i="8"/>
  <c r="AO237" i="8"/>
  <c r="BA237" i="8"/>
  <c r="BB237" i="8"/>
  <c r="BC237" i="8"/>
  <c r="BD237" i="8"/>
  <c r="BK237" i="8"/>
  <c r="C237" i="8"/>
  <c r="BE235" i="8"/>
  <c r="AP235" i="8"/>
  <c r="AF235" i="8"/>
  <c r="AA235" i="8"/>
  <c r="G235" i="8"/>
  <c r="AY53" i="8" l="1"/>
  <c r="AX53" i="8"/>
  <c r="AK237" i="8"/>
  <c r="AG141" i="8"/>
  <c r="AG147" i="8" s="1"/>
  <c r="AW141" i="8"/>
  <c r="AX141" i="8"/>
  <c r="AX147" i="8" s="1"/>
  <c r="AI141" i="8"/>
  <c r="AI147" i="8" s="1"/>
  <c r="AY141" i="8"/>
  <c r="AY147" i="8" s="1"/>
  <c r="AJ141" i="8"/>
  <c r="AJ147" i="8" s="1"/>
  <c r="AV141" i="8"/>
  <c r="AK244" i="8"/>
  <c r="AK245" i="8" s="1"/>
  <c r="AK246" i="8" s="1"/>
  <c r="AH141" i="8"/>
  <c r="AH147" i="8" s="1"/>
  <c r="AW24" i="8"/>
  <c r="AH106" i="8"/>
  <c r="AZ23" i="8"/>
  <c r="AZ24" i="8" s="1"/>
  <c r="AK197" i="8"/>
  <c r="AY25" i="8"/>
  <c r="AX163" i="8"/>
  <c r="AX164" i="8" s="1"/>
  <c r="AX182" i="8"/>
  <c r="AX183" i="8" s="1"/>
  <c r="AZ226" i="8"/>
  <c r="AZ227" i="8" s="1"/>
  <c r="AZ228" i="8" s="1"/>
  <c r="AV198" i="8"/>
  <c r="AV205" i="8" s="1"/>
  <c r="AZ197" i="8"/>
  <c r="AW97" i="8"/>
  <c r="AW107" i="8" s="1"/>
  <c r="AZ154" i="8"/>
  <c r="AW163" i="8"/>
  <c r="AW164" i="8" s="1"/>
  <c r="AW198" i="8"/>
  <c r="AW205" i="8" s="1"/>
  <c r="AX25" i="8"/>
  <c r="AZ131" i="8"/>
  <c r="AW182" i="8"/>
  <c r="AW183" i="8" s="1"/>
  <c r="AV238" i="8"/>
  <c r="AV239" i="8" s="1"/>
  <c r="AH198" i="8"/>
  <c r="AH205" i="8" s="1"/>
  <c r="AV25" i="8"/>
  <c r="AV163" i="8"/>
  <c r="AV164" i="8" s="1"/>
  <c r="AZ159" i="8"/>
  <c r="AV182" i="8"/>
  <c r="AV183" i="8" s="1"/>
  <c r="AY198" i="8"/>
  <c r="AY205" i="8" s="1"/>
  <c r="AG182" i="8"/>
  <c r="AZ105" i="8"/>
  <c r="AZ106" i="8" s="1"/>
  <c r="AK154" i="8"/>
  <c r="AH163" i="8"/>
  <c r="AH164" i="8" s="1"/>
  <c r="AH182" i="8"/>
  <c r="AH183" i="8" s="1"/>
  <c r="AG198" i="8"/>
  <c r="AG205" i="8" s="1"/>
  <c r="AI238" i="8"/>
  <c r="AI239" i="8" s="1"/>
  <c r="AZ34" i="8"/>
  <c r="AZ53" i="8" s="1"/>
  <c r="AZ62" i="8"/>
  <c r="AZ63" i="8" s="1"/>
  <c r="AZ64" i="8" s="1"/>
  <c r="AY182" i="8"/>
  <c r="AY183" i="8" s="1"/>
  <c r="AK105" i="8"/>
  <c r="AK106" i="8" s="1"/>
  <c r="AK137" i="8"/>
  <c r="AK159" i="8"/>
  <c r="AK175" i="8"/>
  <c r="AK181" i="8"/>
  <c r="AK226" i="8"/>
  <c r="AK227" i="8" s="1"/>
  <c r="AK228" i="8" s="1"/>
  <c r="AH238" i="8"/>
  <c r="AH239" i="8" s="1"/>
  <c r="AV97" i="8"/>
  <c r="AV107" i="8" s="1"/>
  <c r="AZ137" i="8"/>
  <c r="AZ218" i="8"/>
  <c r="AZ219" i="8" s="1"/>
  <c r="AZ220" i="8" s="1"/>
  <c r="AY238" i="8"/>
  <c r="AY239" i="8" s="1"/>
  <c r="AK96" i="8"/>
  <c r="AI163" i="8"/>
  <c r="AZ14" i="8"/>
  <c r="AZ145" i="8"/>
  <c r="AZ146" i="8" s="1"/>
  <c r="AW238" i="8"/>
  <c r="AW239" i="8" s="1"/>
  <c r="AG238" i="8"/>
  <c r="AG239" i="8" s="1"/>
  <c r="AY163" i="8"/>
  <c r="AY164" i="8" s="1"/>
  <c r="AZ175" i="8"/>
  <c r="AZ181" i="8"/>
  <c r="AZ193" i="8"/>
  <c r="AX198" i="8"/>
  <c r="AX205" i="8" s="1"/>
  <c r="AZ203" i="8"/>
  <c r="AZ204" i="8" s="1"/>
  <c r="AZ237" i="8"/>
  <c r="AZ238" i="8" s="1"/>
  <c r="AZ239" i="8" s="1"/>
  <c r="AX238" i="8"/>
  <c r="AX239" i="8" s="1"/>
  <c r="AZ119" i="8"/>
  <c r="AZ96" i="8"/>
  <c r="AX97" i="8"/>
  <c r="AX107" i="8" s="1"/>
  <c r="AY97" i="8"/>
  <c r="AY107" i="8" s="1"/>
  <c r="AI97" i="8"/>
  <c r="AI107" i="8" s="1"/>
  <c r="AG163" i="8"/>
  <c r="AG164" i="8" s="1"/>
  <c r="AJ182" i="8"/>
  <c r="AJ198" i="8"/>
  <c r="AJ205" i="8" s="1"/>
  <c r="AG97" i="8"/>
  <c r="AG107" i="8" s="1"/>
  <c r="AH97" i="8"/>
  <c r="AJ163" i="8"/>
  <c r="AJ164" i="8" s="1"/>
  <c r="AI198" i="8"/>
  <c r="AI205" i="8" s="1"/>
  <c r="AK119" i="8"/>
  <c r="AK131" i="8"/>
  <c r="AK62" i="8"/>
  <c r="AK63" i="8" s="1"/>
  <c r="AK64" i="8" s="1"/>
  <c r="AJ238" i="8"/>
  <c r="AJ239" i="8" s="1"/>
  <c r="AK238" i="8"/>
  <c r="AK239" i="8" s="1"/>
  <c r="AK218" i="8"/>
  <c r="AK219" i="8" s="1"/>
  <c r="AK220" i="8" s="1"/>
  <c r="AK203" i="8"/>
  <c r="AK204" i="8" s="1"/>
  <c r="AK193" i="8"/>
  <c r="AK198" i="8" s="1"/>
  <c r="AI182" i="8"/>
  <c r="AK145" i="8"/>
  <c r="AK146" i="8" s="1"/>
  <c r="AJ97" i="8"/>
  <c r="AJ107" i="8" s="1"/>
  <c r="AW147" i="8" l="1"/>
  <c r="AV147" i="8"/>
  <c r="AZ163" i="8"/>
  <c r="AZ164" i="8" s="1"/>
  <c r="AW25" i="8"/>
  <c r="AZ198" i="8"/>
  <c r="AZ205" i="8" s="1"/>
  <c r="AZ25" i="8"/>
  <c r="AZ141" i="8"/>
  <c r="AZ147" i="8" s="1"/>
  <c r="AK141" i="8"/>
  <c r="AK147" i="8" s="1"/>
  <c r="AJ183" i="8"/>
  <c r="AI183" i="8"/>
  <c r="AG183" i="8"/>
  <c r="AI164" i="8"/>
  <c r="AH107" i="8"/>
  <c r="AZ97" i="8"/>
  <c r="AZ107" i="8" s="1"/>
  <c r="AK163" i="8"/>
  <c r="AK97" i="8"/>
  <c r="AK107" i="8" s="1"/>
  <c r="AJ247" i="8"/>
  <c r="AZ182" i="8"/>
  <c r="AZ183" i="8" s="1"/>
  <c r="AK182" i="8"/>
  <c r="AX247" i="8"/>
  <c r="AK205" i="8"/>
  <c r="AW247" i="8" l="1"/>
  <c r="AV247" i="8"/>
  <c r="AI247" i="8"/>
  <c r="AK183" i="8"/>
  <c r="AK164" i="8"/>
  <c r="AH247" i="8"/>
  <c r="AY247" i="8"/>
  <c r="AZ247" i="8"/>
  <c r="AG247" i="8"/>
  <c r="AP37" i="8"/>
  <c r="AK247" i="8" l="1"/>
  <c r="G37" i="8"/>
  <c r="G12" i="8" l="1"/>
  <c r="AA12" i="8"/>
  <c r="AF12" i="8"/>
  <c r="AP12" i="8"/>
  <c r="BE12" i="8"/>
  <c r="AA115" i="8" l="1"/>
  <c r="AA112" i="8"/>
  <c r="C197" i="8" l="1"/>
  <c r="D159" i="8"/>
  <c r="E159" i="8"/>
  <c r="F159" i="8"/>
  <c r="W159" i="8"/>
  <c r="X159" i="8"/>
  <c r="Y159" i="8"/>
  <c r="Z159" i="8"/>
  <c r="AB159" i="8"/>
  <c r="AC159" i="8"/>
  <c r="AD159" i="8"/>
  <c r="AE159" i="8"/>
  <c r="AL159" i="8"/>
  <c r="AM159" i="8"/>
  <c r="AN159" i="8"/>
  <c r="AO159" i="8"/>
  <c r="BA159" i="8"/>
  <c r="BB159" i="8"/>
  <c r="BC159" i="8"/>
  <c r="BD159" i="8"/>
  <c r="BK159" i="8"/>
  <c r="C159" i="8"/>
  <c r="BK154" i="8"/>
  <c r="D154" i="8"/>
  <c r="E154" i="8"/>
  <c r="F154" i="8"/>
  <c r="W154" i="8"/>
  <c r="X154" i="8"/>
  <c r="Y154" i="8"/>
  <c r="Z154" i="8"/>
  <c r="AC154" i="8"/>
  <c r="AD154" i="8"/>
  <c r="AE154" i="8"/>
  <c r="AL154" i="8"/>
  <c r="AM154" i="8"/>
  <c r="AN154" i="8"/>
  <c r="AO154" i="8"/>
  <c r="BA154" i="8"/>
  <c r="BB154" i="8"/>
  <c r="BC154" i="8"/>
  <c r="BD154" i="8"/>
  <c r="C154" i="8"/>
  <c r="BF154" i="8" l="1"/>
  <c r="BL16" i="8"/>
  <c r="BL17" i="8" s="1"/>
  <c r="BK86" i="8" l="1"/>
  <c r="BD86" i="8"/>
  <c r="BC86" i="8"/>
  <c r="BB86" i="8"/>
  <c r="BA86" i="8"/>
  <c r="AO86" i="8"/>
  <c r="AN86" i="8"/>
  <c r="AM86" i="8"/>
  <c r="AL86" i="8"/>
  <c r="AE86" i="8"/>
  <c r="AD86" i="8"/>
  <c r="AC86" i="8"/>
  <c r="AB86" i="8"/>
  <c r="Z86" i="8"/>
  <c r="Y86" i="8"/>
  <c r="X86" i="8"/>
  <c r="W86" i="8"/>
  <c r="F86" i="8"/>
  <c r="BI86" i="8" s="1"/>
  <c r="E86" i="8"/>
  <c r="BH86" i="8" s="1"/>
  <c r="D86" i="8"/>
  <c r="BG86" i="8" s="1"/>
  <c r="BM86" i="8"/>
  <c r="BL86" i="8"/>
  <c r="BE85" i="8"/>
  <c r="BE86" i="8" s="1"/>
  <c r="AP85" i="8"/>
  <c r="AP86" i="8" s="1"/>
  <c r="AF85" i="8"/>
  <c r="AF86" i="8" s="1"/>
  <c r="AA85" i="8"/>
  <c r="AA86" i="8" l="1"/>
  <c r="BP86" i="8"/>
  <c r="BN86" i="8"/>
  <c r="G86" i="8"/>
  <c r="BJ86" i="8" s="1"/>
  <c r="BO86" i="8"/>
  <c r="BQ86" i="8" l="1"/>
  <c r="BE236" i="8"/>
  <c r="BE237" i="8" s="1"/>
  <c r="BD233" i="8"/>
  <c r="BC233" i="8"/>
  <c r="BB233" i="8"/>
  <c r="BA233" i="8"/>
  <c r="BE232" i="8"/>
  <c r="BE233" i="8" s="1"/>
  <c r="BD244" i="8"/>
  <c r="BD245" i="8" s="1"/>
  <c r="BD246" i="8" s="1"/>
  <c r="BC244" i="8"/>
  <c r="BC245" i="8" s="1"/>
  <c r="BC246" i="8" s="1"/>
  <c r="BB244" i="8"/>
  <c r="BB245" i="8" s="1"/>
  <c r="BB246" i="8" s="1"/>
  <c r="BA244" i="8"/>
  <c r="BA245" i="8" s="1"/>
  <c r="BA246" i="8" s="1"/>
  <c r="BE243" i="8"/>
  <c r="BE244" i="8" s="1"/>
  <c r="BE245" i="8" s="1"/>
  <c r="BE246" i="8" s="1"/>
  <c r="BD226" i="8"/>
  <c r="BD227" i="8" s="1"/>
  <c r="BD228" i="8" s="1"/>
  <c r="BC226" i="8"/>
  <c r="BC227" i="8" s="1"/>
  <c r="BC228" i="8" s="1"/>
  <c r="BB226" i="8"/>
  <c r="BB227" i="8" s="1"/>
  <c r="BB228" i="8" s="1"/>
  <c r="BA226" i="8"/>
  <c r="BA227" i="8" s="1"/>
  <c r="BA228" i="8" s="1"/>
  <c r="BE225" i="8"/>
  <c r="BE224" i="8"/>
  <c r="BD218" i="8"/>
  <c r="BC218" i="8"/>
  <c r="BA218" i="8"/>
  <c r="BA219" i="8" s="1"/>
  <c r="BA220" i="8" s="1"/>
  <c r="BE217" i="8"/>
  <c r="BE215" i="8"/>
  <c r="BE214" i="8"/>
  <c r="BE213" i="8"/>
  <c r="BE212" i="8"/>
  <c r="BE211" i="8"/>
  <c r="BE209" i="8"/>
  <c r="BB218" i="8"/>
  <c r="BB219" i="8" s="1"/>
  <c r="BB220" i="8" s="1"/>
  <c r="BD203" i="8"/>
  <c r="BD204" i="8" s="1"/>
  <c r="BC203" i="8"/>
  <c r="BC204" i="8" s="1"/>
  <c r="BB203" i="8"/>
  <c r="BB204" i="8" s="1"/>
  <c r="BA203" i="8"/>
  <c r="BA204" i="8" s="1"/>
  <c r="BE202" i="8"/>
  <c r="BE201" i="8"/>
  <c r="BD197" i="8"/>
  <c r="BC197" i="8"/>
  <c r="BB197" i="8"/>
  <c r="BA197" i="8"/>
  <c r="BE196" i="8"/>
  <c r="BE195" i="8"/>
  <c r="BD193" i="8"/>
  <c r="BC193" i="8"/>
  <c r="BB193" i="8"/>
  <c r="BA193" i="8"/>
  <c r="BE192" i="8"/>
  <c r="BE191" i="8"/>
  <c r="BE190" i="8"/>
  <c r="BE189" i="8"/>
  <c r="BE188" i="8"/>
  <c r="BE187" i="8"/>
  <c r="BD181" i="8"/>
  <c r="BC181" i="8"/>
  <c r="BA181" i="8"/>
  <c r="BE180" i="8"/>
  <c r="BE178" i="8"/>
  <c r="BE177" i="8"/>
  <c r="BD175" i="8"/>
  <c r="BC175" i="8"/>
  <c r="BA175" i="8"/>
  <c r="BE174" i="8"/>
  <c r="BE173" i="8"/>
  <c r="BE172" i="8"/>
  <c r="BE171" i="8"/>
  <c r="BE170" i="8"/>
  <c r="BE169" i="8"/>
  <c r="BE168" i="8"/>
  <c r="BD162" i="8"/>
  <c r="BC162" i="8"/>
  <c r="BB162" i="8"/>
  <c r="BA162" i="8"/>
  <c r="BE161" i="8"/>
  <c r="BE162" i="8" s="1"/>
  <c r="BE158" i="8"/>
  <c r="BE156" i="8"/>
  <c r="BE157" i="8"/>
  <c r="BD163" i="8"/>
  <c r="BD164" i="8" s="1"/>
  <c r="BE153" i="8"/>
  <c r="BE151" i="8"/>
  <c r="BE152" i="8"/>
  <c r="BD145" i="8"/>
  <c r="BD146" i="8" s="1"/>
  <c r="BC145" i="8"/>
  <c r="BC146" i="8" s="1"/>
  <c r="BB145" i="8"/>
  <c r="BB146" i="8" s="1"/>
  <c r="BA145" i="8"/>
  <c r="BA146" i="8" s="1"/>
  <c r="BE144" i="8"/>
  <c r="BE130" i="8"/>
  <c r="BE128" i="8"/>
  <c r="BE125" i="8"/>
  <c r="BE126" i="8" s="1"/>
  <c r="BD140" i="8"/>
  <c r="BC140" i="8"/>
  <c r="BB140" i="8"/>
  <c r="BA140" i="8"/>
  <c r="BE139" i="8"/>
  <c r="BE140" i="8" s="1"/>
  <c r="BD122" i="8"/>
  <c r="BC122" i="8"/>
  <c r="BB122" i="8"/>
  <c r="BE121" i="8"/>
  <c r="BE122" i="8" s="1"/>
  <c r="BD137" i="8"/>
  <c r="BC137" i="8"/>
  <c r="BB137" i="8"/>
  <c r="BA137" i="8"/>
  <c r="BE136" i="8"/>
  <c r="BE135" i="8"/>
  <c r="BE134" i="8"/>
  <c r="BE133" i="8"/>
  <c r="BD119" i="8"/>
  <c r="BC119" i="8"/>
  <c r="BB119" i="8"/>
  <c r="BA119" i="8"/>
  <c r="BE118" i="8"/>
  <c r="BE117" i="8"/>
  <c r="BE115" i="8"/>
  <c r="BE114" i="8"/>
  <c r="BE113" i="8"/>
  <c r="BE112" i="8"/>
  <c r="BE111" i="8"/>
  <c r="BD105" i="8"/>
  <c r="BD106" i="8" s="1"/>
  <c r="BC105" i="8"/>
  <c r="BC106" i="8" s="1"/>
  <c r="BB105" i="8"/>
  <c r="BB106" i="8" s="1"/>
  <c r="BA105" i="8"/>
  <c r="BA106" i="8" s="1"/>
  <c r="BE104" i="8"/>
  <c r="BE103" i="8"/>
  <c r="BE102" i="8"/>
  <c r="BE101" i="8"/>
  <c r="BE100" i="8"/>
  <c r="BD96" i="8"/>
  <c r="BC96" i="8"/>
  <c r="BB96" i="8"/>
  <c r="BA96" i="8"/>
  <c r="BE95" i="8"/>
  <c r="BE93" i="8"/>
  <c r="BE92" i="8"/>
  <c r="BE91" i="8"/>
  <c r="BE90" i="8"/>
  <c r="BE89" i="8"/>
  <c r="BE88" i="8"/>
  <c r="BE82" i="8"/>
  <c r="BE80" i="8"/>
  <c r="BE79" i="8"/>
  <c r="BE78" i="8"/>
  <c r="BE76" i="8"/>
  <c r="BE75" i="8"/>
  <c r="BE74" i="8"/>
  <c r="BE73" i="8"/>
  <c r="BE72" i="8"/>
  <c r="BE71" i="8"/>
  <c r="BE70" i="8"/>
  <c r="BE69" i="8"/>
  <c r="BE68" i="8"/>
  <c r="BD62" i="8"/>
  <c r="BC62" i="8"/>
  <c r="BA62" i="8"/>
  <c r="BA63" i="8" s="1"/>
  <c r="BA64" i="8" s="1"/>
  <c r="BE61" i="8"/>
  <c r="BE60" i="8"/>
  <c r="BE59" i="8"/>
  <c r="BB62" i="8"/>
  <c r="BB63" i="8" s="1"/>
  <c r="BB64" i="8" s="1"/>
  <c r="BE58" i="8"/>
  <c r="BE57" i="8"/>
  <c r="BD51" i="8"/>
  <c r="BC51" i="8"/>
  <c r="BB51" i="8"/>
  <c r="BA51" i="8"/>
  <c r="BE50" i="8"/>
  <c r="BE51" i="8" s="1"/>
  <c r="BE47" i="8"/>
  <c r="BE46" i="8"/>
  <c r="BE36" i="8"/>
  <c r="BD44" i="8"/>
  <c r="BC44" i="8"/>
  <c r="BB44" i="8"/>
  <c r="BA44" i="8"/>
  <c r="BE43" i="8"/>
  <c r="BE44" i="8" s="1"/>
  <c r="BD34" i="8"/>
  <c r="BC34" i="8"/>
  <c r="BC53" i="8" s="1"/>
  <c r="BA34" i="8"/>
  <c r="BE33" i="8"/>
  <c r="BE32" i="8"/>
  <c r="BE31" i="8"/>
  <c r="BB34" i="8"/>
  <c r="BE30" i="8"/>
  <c r="BE29" i="8"/>
  <c r="BD23" i="8"/>
  <c r="BD24" i="8" s="1"/>
  <c r="BC23" i="8"/>
  <c r="BC24" i="8" s="1"/>
  <c r="BB23" i="8"/>
  <c r="BB24" i="8" s="1"/>
  <c r="BA23" i="8"/>
  <c r="BA24" i="8" s="1"/>
  <c r="BE22" i="8"/>
  <c r="BE21" i="8"/>
  <c r="BD17" i="8"/>
  <c r="BC17" i="8"/>
  <c r="BB17" i="8"/>
  <c r="BA17" i="8"/>
  <c r="BE16" i="8"/>
  <c r="BE17" i="8" s="1"/>
  <c r="BD14" i="8"/>
  <c r="BC14" i="8"/>
  <c r="BB14" i="8"/>
  <c r="BA14" i="8"/>
  <c r="BE13" i="8"/>
  <c r="BE11" i="8"/>
  <c r="BE10" i="8"/>
  <c r="AM62" i="8"/>
  <c r="AM63" i="8" s="1"/>
  <c r="AM64" i="8" s="1"/>
  <c r="X131" i="8"/>
  <c r="D131" i="8"/>
  <c r="AM131" i="8"/>
  <c r="AC131" i="8"/>
  <c r="AM233" i="8"/>
  <c r="AC233" i="8"/>
  <c r="X233" i="8"/>
  <c r="D233" i="8"/>
  <c r="AM244" i="8"/>
  <c r="AM245" i="8" s="1"/>
  <c r="AM246" i="8" s="1"/>
  <c r="AC244" i="8"/>
  <c r="AC245" i="8" s="1"/>
  <c r="AC246" i="8" s="1"/>
  <c r="X246" i="8"/>
  <c r="D244" i="8"/>
  <c r="AM226" i="8"/>
  <c r="AM227" i="8" s="1"/>
  <c r="AM228" i="8" s="1"/>
  <c r="AC226" i="8"/>
  <c r="AC227" i="8" s="1"/>
  <c r="AC228" i="8" s="1"/>
  <c r="X226" i="8"/>
  <c r="X227" i="8" s="1"/>
  <c r="X228" i="8" s="1"/>
  <c r="D226" i="8"/>
  <c r="E226" i="8"/>
  <c r="AC218" i="8"/>
  <c r="AC219" i="8" s="1"/>
  <c r="AC220" i="8" s="1"/>
  <c r="X218" i="8"/>
  <c r="D218" i="8"/>
  <c r="AM203" i="8"/>
  <c r="AC203" i="8"/>
  <c r="AC204" i="8" s="1"/>
  <c r="X203" i="8"/>
  <c r="X204" i="8" s="1"/>
  <c r="D203" i="8"/>
  <c r="AM197" i="8"/>
  <c r="AC197" i="8"/>
  <c r="X197" i="8"/>
  <c r="D197" i="8"/>
  <c r="AM193" i="8"/>
  <c r="AC193" i="8"/>
  <c r="X193" i="8"/>
  <c r="D193" i="8"/>
  <c r="AM181" i="8"/>
  <c r="AC181" i="8"/>
  <c r="X181" i="8"/>
  <c r="D181" i="8"/>
  <c r="AC175" i="8"/>
  <c r="X175" i="8"/>
  <c r="D175" i="8"/>
  <c r="AM162" i="8"/>
  <c r="AC162" i="8"/>
  <c r="X162" i="8"/>
  <c r="D162" i="8"/>
  <c r="AM145" i="8"/>
  <c r="AM146" i="8" s="1"/>
  <c r="AC145" i="8"/>
  <c r="AC146" i="8" s="1"/>
  <c r="X145" i="8"/>
  <c r="X146" i="8" s="1"/>
  <c r="D145" i="8"/>
  <c r="AM140" i="8"/>
  <c r="AC140" i="8"/>
  <c r="X140" i="8"/>
  <c r="D140" i="8"/>
  <c r="AM122" i="8"/>
  <c r="AC122" i="8"/>
  <c r="X122" i="8"/>
  <c r="D122" i="8"/>
  <c r="AM137" i="8"/>
  <c r="AC137" i="8"/>
  <c r="X137" i="8"/>
  <c r="D137" i="8"/>
  <c r="AM119" i="8"/>
  <c r="AC119" i="8"/>
  <c r="X119" i="8"/>
  <c r="D119" i="8"/>
  <c r="AM105" i="8"/>
  <c r="AM106" i="8" s="1"/>
  <c r="AC105" i="8"/>
  <c r="AC106" i="8" s="1"/>
  <c r="X105" i="8"/>
  <c r="X106" i="8" s="1"/>
  <c r="D105" i="8"/>
  <c r="AM96" i="8"/>
  <c r="AC96" i="8"/>
  <c r="X96" i="8"/>
  <c r="D96" i="8"/>
  <c r="AC62" i="8"/>
  <c r="AC63" i="8" s="1"/>
  <c r="AC64" i="8" s="1"/>
  <c r="X62" i="8"/>
  <c r="BG17" i="8" l="1"/>
  <c r="BD53" i="8"/>
  <c r="BB53" i="8"/>
  <c r="BA53" i="8"/>
  <c r="BD219" i="8"/>
  <c r="BC219" i="8"/>
  <c r="BD63" i="8"/>
  <c r="BC63" i="8"/>
  <c r="BE131" i="8"/>
  <c r="BG14" i="8"/>
  <c r="BG24" i="8"/>
  <c r="BG23" i="8"/>
  <c r="X63" i="8"/>
  <c r="D204" i="8"/>
  <c r="D219" i="8"/>
  <c r="D227" i="8"/>
  <c r="D245" i="8"/>
  <c r="D146" i="8"/>
  <c r="E227" i="8"/>
  <c r="BB141" i="8"/>
  <c r="BB147" i="8" s="1"/>
  <c r="D141" i="8"/>
  <c r="BC141" i="8"/>
  <c r="BC147" i="8" s="1"/>
  <c r="BD141" i="8"/>
  <c r="BD147" i="8" s="1"/>
  <c r="BA141" i="8"/>
  <c r="BA147" i="8" s="1"/>
  <c r="AM204" i="8"/>
  <c r="AM141" i="8"/>
  <c r="AM147" i="8" s="1"/>
  <c r="AC141" i="8"/>
  <c r="AC147" i="8" s="1"/>
  <c r="X219" i="8"/>
  <c r="X220" i="8" s="1"/>
  <c r="X141" i="8"/>
  <c r="D106" i="8"/>
  <c r="X97" i="8"/>
  <c r="X107" i="8" s="1"/>
  <c r="BA97" i="8"/>
  <c r="BA107" i="8" s="1"/>
  <c r="BC182" i="8"/>
  <c r="BC183" i="8" s="1"/>
  <c r="BD97" i="8"/>
  <c r="BD107" i="8" s="1"/>
  <c r="AM97" i="8"/>
  <c r="AM107" i="8" s="1"/>
  <c r="D97" i="8"/>
  <c r="BC97" i="8"/>
  <c r="BC107" i="8" s="1"/>
  <c r="AC97" i="8"/>
  <c r="AC107" i="8" s="1"/>
  <c r="BB97" i="8"/>
  <c r="BB107" i="8" s="1"/>
  <c r="BD198" i="8"/>
  <c r="BD205" i="8" s="1"/>
  <c r="BE154" i="8"/>
  <c r="BE159" i="8"/>
  <c r="BD25" i="8"/>
  <c r="AM218" i="8"/>
  <c r="AM219" i="8" s="1"/>
  <c r="AM220" i="8" s="1"/>
  <c r="BA198" i="8"/>
  <c r="BA205" i="8" s="1"/>
  <c r="BC25" i="8"/>
  <c r="BD238" i="8"/>
  <c r="BD239" i="8" s="1"/>
  <c r="BE105" i="8"/>
  <c r="BE106" i="8" s="1"/>
  <c r="BA182" i="8"/>
  <c r="BA183" i="8" s="1"/>
  <c r="BC163" i="8"/>
  <c r="BC164" i="8" s="1"/>
  <c r="BC198" i="8"/>
  <c r="BC205" i="8" s="1"/>
  <c r="BD182" i="8"/>
  <c r="BD183" i="8" s="1"/>
  <c r="BE181" i="8"/>
  <c r="BE197" i="8"/>
  <c r="BB25" i="8"/>
  <c r="BE23" i="8"/>
  <c r="BE24" i="8" s="1"/>
  <c r="BE119" i="8"/>
  <c r="BE203" i="8"/>
  <c r="BE204" i="8" s="1"/>
  <c r="BA238" i="8"/>
  <c r="BA239" i="8" s="1"/>
  <c r="BE96" i="8"/>
  <c r="BA163" i="8"/>
  <c r="BA164" i="8" s="1"/>
  <c r="BE175" i="8"/>
  <c r="BB198" i="8"/>
  <c r="BB205" i="8" s="1"/>
  <c r="BE218" i="8"/>
  <c r="BE226" i="8"/>
  <c r="BE227" i="8" s="1"/>
  <c r="BE228" i="8" s="1"/>
  <c r="BC238" i="8"/>
  <c r="BC239" i="8" s="1"/>
  <c r="X163" i="8"/>
  <c r="BA25" i="8"/>
  <c r="BE137" i="8"/>
  <c r="BE145" i="8"/>
  <c r="BE146" i="8" s="1"/>
  <c r="BB163" i="8"/>
  <c r="BB164" i="8" s="1"/>
  <c r="BB175" i="8"/>
  <c r="BB181" i="8"/>
  <c r="BE193" i="8"/>
  <c r="BE238" i="8"/>
  <c r="BE239" i="8" s="1"/>
  <c r="BE14" i="8"/>
  <c r="BE34" i="8"/>
  <c r="BE53" i="8" s="1"/>
  <c r="BE62" i="8"/>
  <c r="BB238" i="8"/>
  <c r="BB239" i="8" s="1"/>
  <c r="AM175" i="8"/>
  <c r="AM182" i="8" s="1"/>
  <c r="AM183" i="8" s="1"/>
  <c r="X238" i="8"/>
  <c r="X239" i="8" s="1"/>
  <c r="X198" i="8"/>
  <c r="D238" i="8"/>
  <c r="AM238" i="8"/>
  <c r="AM239" i="8" s="1"/>
  <c r="AC238" i="8"/>
  <c r="AC239" i="8" s="1"/>
  <c r="AC198" i="8"/>
  <c r="AC205" i="8" s="1"/>
  <c r="D182" i="8"/>
  <c r="AC182" i="8"/>
  <c r="AC183" i="8" s="1"/>
  <c r="AM198" i="8"/>
  <c r="X182" i="8"/>
  <c r="AM163" i="8"/>
  <c r="AM164" i="8" s="1"/>
  <c r="D198" i="8"/>
  <c r="D163" i="8"/>
  <c r="AC163" i="8"/>
  <c r="AC164" i="8" s="1"/>
  <c r="AP13" i="8"/>
  <c r="AF13" i="8"/>
  <c r="AA13" i="8"/>
  <c r="G13" i="8"/>
  <c r="BG97" i="8" l="1"/>
  <c r="BG53" i="8"/>
  <c r="BG52" i="8"/>
  <c r="BG18" i="8"/>
  <c r="BI14" i="8"/>
  <c r="BH14" i="8"/>
  <c r="BD220" i="8"/>
  <c r="BE219" i="8"/>
  <c r="BC220" i="8"/>
  <c r="BD64" i="8"/>
  <c r="BE63" i="8"/>
  <c r="BC64" i="8"/>
  <c r="BF23" i="8"/>
  <c r="D164" i="8"/>
  <c r="D147" i="8"/>
  <c r="D205" i="8"/>
  <c r="D228" i="8"/>
  <c r="X64" i="8"/>
  <c r="BF14" i="8"/>
  <c r="D183" i="8"/>
  <c r="D239" i="8"/>
  <c r="D246" i="8"/>
  <c r="D220" i="8"/>
  <c r="E228" i="8"/>
  <c r="BE141" i="8"/>
  <c r="BE147" i="8" s="1"/>
  <c r="AM205" i="8"/>
  <c r="X205" i="8"/>
  <c r="X183" i="8"/>
  <c r="X164" i="8"/>
  <c r="X147" i="8"/>
  <c r="BG25" i="8"/>
  <c r="D107" i="8"/>
  <c r="BG107" i="8" s="1"/>
  <c r="BE97" i="8"/>
  <c r="BE107" i="8" s="1"/>
  <c r="BE163" i="8"/>
  <c r="BE164" i="8" s="1"/>
  <c r="BE198" i="8"/>
  <c r="BE205" i="8" s="1"/>
  <c r="BE25" i="8"/>
  <c r="BE182" i="8"/>
  <c r="BE183" i="8" s="1"/>
  <c r="BB182" i="8"/>
  <c r="BB183" i="8" s="1"/>
  <c r="BE220" i="8" l="1"/>
  <c r="BE64" i="8"/>
  <c r="AM247" i="8"/>
  <c r="X247" i="8"/>
  <c r="BD247" i="8"/>
  <c r="BA247" i="8"/>
  <c r="BC247" i="8"/>
  <c r="BE247" i="8"/>
  <c r="AC247" i="8"/>
  <c r="BB247" i="8"/>
  <c r="D247" i="8"/>
  <c r="AP46" i="8"/>
  <c r="AF46" i="8"/>
  <c r="AA46" i="8"/>
  <c r="G46" i="8"/>
  <c r="BG247" i="8" l="1"/>
  <c r="AP236" i="8"/>
  <c r="AP237" i="8" s="1"/>
  <c r="AF236" i="8"/>
  <c r="AF237" i="8" s="1"/>
  <c r="AA236" i="8"/>
  <c r="AA237" i="8" s="1"/>
  <c r="G236" i="8"/>
  <c r="AP232" i="8"/>
  <c r="AF232" i="8"/>
  <c r="AA232" i="8"/>
  <c r="G232" i="8"/>
  <c r="AP243" i="8"/>
  <c r="AF243" i="8"/>
  <c r="AA243" i="8"/>
  <c r="G243" i="8"/>
  <c r="AP225" i="8"/>
  <c r="AF225" i="8"/>
  <c r="AA225" i="8"/>
  <c r="G225" i="8"/>
  <c r="AP224" i="8"/>
  <c r="AF224" i="8"/>
  <c r="AA224" i="8"/>
  <c r="G224" i="8"/>
  <c r="AP217" i="8"/>
  <c r="AF217" i="8"/>
  <c r="AA217" i="8"/>
  <c r="G217" i="8"/>
  <c r="AP215" i="8"/>
  <c r="AF215" i="8"/>
  <c r="AA215" i="8"/>
  <c r="G215" i="8"/>
  <c r="AP214" i="8"/>
  <c r="AF214" i="8"/>
  <c r="AA214" i="8"/>
  <c r="G214" i="8"/>
  <c r="AP213" i="8"/>
  <c r="AF213" i="8"/>
  <c r="AA213" i="8"/>
  <c r="G213" i="8"/>
  <c r="AP212" i="8"/>
  <c r="AF212" i="8"/>
  <c r="AA212" i="8"/>
  <c r="G212" i="8"/>
  <c r="AP211" i="8"/>
  <c r="AF211" i="8"/>
  <c r="AA211" i="8"/>
  <c r="G211" i="8"/>
  <c r="AP209" i="8"/>
  <c r="AF209" i="8"/>
  <c r="AA209" i="8"/>
  <c r="G209" i="8"/>
  <c r="AP202" i="8"/>
  <c r="AF202" i="8"/>
  <c r="AA202" i="8"/>
  <c r="G202" i="8"/>
  <c r="AP201" i="8"/>
  <c r="AF201" i="8"/>
  <c r="AA201" i="8"/>
  <c r="G201" i="8"/>
  <c r="AP196" i="8"/>
  <c r="AF196" i="8"/>
  <c r="AA196" i="8"/>
  <c r="G196" i="8"/>
  <c r="AP195" i="8"/>
  <c r="AF195" i="8"/>
  <c r="AA195" i="8"/>
  <c r="G195" i="8"/>
  <c r="AP192" i="8"/>
  <c r="AF192" i="8"/>
  <c r="AA192" i="8"/>
  <c r="G192" i="8"/>
  <c r="AP191" i="8"/>
  <c r="AF191" i="8"/>
  <c r="AA191" i="8"/>
  <c r="G191" i="8"/>
  <c r="AP190" i="8"/>
  <c r="AF190" i="8"/>
  <c r="AA190" i="8"/>
  <c r="AP189" i="8"/>
  <c r="AF189" i="8"/>
  <c r="AA189" i="8"/>
  <c r="G189" i="8"/>
  <c r="AP188" i="8"/>
  <c r="AF188" i="8"/>
  <c r="AA188" i="8"/>
  <c r="G188" i="8"/>
  <c r="AP187" i="8"/>
  <c r="AF187" i="8"/>
  <c r="AA187" i="8"/>
  <c r="G187" i="8"/>
  <c r="C193" i="8"/>
  <c r="BF193" i="8" s="1"/>
  <c r="C203" i="8"/>
  <c r="C218" i="8"/>
  <c r="C226" i="8"/>
  <c r="C244" i="8"/>
  <c r="AP180" i="8"/>
  <c r="AF180" i="8"/>
  <c r="AA180" i="8"/>
  <c r="G180" i="8"/>
  <c r="AP178" i="8"/>
  <c r="AF178" i="8"/>
  <c r="AA178" i="8"/>
  <c r="G178" i="8"/>
  <c r="AP177" i="8"/>
  <c r="AF177" i="8"/>
  <c r="AA177" i="8"/>
  <c r="G177" i="8"/>
  <c r="AP174" i="8"/>
  <c r="AF174" i="8"/>
  <c r="AA174" i="8"/>
  <c r="G174" i="8"/>
  <c r="AP173" i="8"/>
  <c r="AF173" i="8"/>
  <c r="AA173" i="8"/>
  <c r="G173" i="8"/>
  <c r="AP172" i="8"/>
  <c r="AF172" i="8"/>
  <c r="AA172" i="8"/>
  <c r="G172" i="8"/>
  <c r="AP171" i="8"/>
  <c r="AF171" i="8"/>
  <c r="AA171" i="8"/>
  <c r="G171" i="8"/>
  <c r="AP170" i="8"/>
  <c r="AF170" i="8"/>
  <c r="AA170" i="8"/>
  <c r="G170" i="8"/>
  <c r="AP169" i="8"/>
  <c r="AF169" i="8"/>
  <c r="AA169" i="8"/>
  <c r="G169" i="8"/>
  <c r="AP168" i="8"/>
  <c r="AF168" i="8"/>
  <c r="AA168" i="8"/>
  <c r="G168" i="8"/>
  <c r="AP161" i="8"/>
  <c r="AF161" i="8"/>
  <c r="AA161" i="8"/>
  <c r="G161" i="8"/>
  <c r="AP158" i="8"/>
  <c r="AF158" i="8"/>
  <c r="AA158" i="8"/>
  <c r="G158" i="8"/>
  <c r="AP156" i="8"/>
  <c r="AF156" i="8"/>
  <c r="AA156" i="8"/>
  <c r="G156" i="8"/>
  <c r="AP157" i="8"/>
  <c r="AF157" i="8"/>
  <c r="AA157" i="8"/>
  <c r="G157" i="8"/>
  <c r="AP153" i="8"/>
  <c r="AF153" i="8"/>
  <c r="AA153" i="8"/>
  <c r="G153" i="8"/>
  <c r="AP151" i="8"/>
  <c r="AF151" i="8"/>
  <c r="AA151" i="8"/>
  <c r="G151" i="8"/>
  <c r="AP152" i="8"/>
  <c r="AF152" i="8"/>
  <c r="AA152" i="8"/>
  <c r="G152" i="8"/>
  <c r="AP144" i="8"/>
  <c r="AF144" i="8"/>
  <c r="AA144" i="8"/>
  <c r="G144" i="8"/>
  <c r="AP130" i="8"/>
  <c r="AF130" i="8"/>
  <c r="AA130" i="8"/>
  <c r="G130" i="8"/>
  <c r="AP128" i="8"/>
  <c r="AF128" i="8"/>
  <c r="AA128" i="8"/>
  <c r="G128" i="8"/>
  <c r="AP125" i="8"/>
  <c r="AP126" i="8" s="1"/>
  <c r="AF125" i="8"/>
  <c r="AF126" i="8" s="1"/>
  <c r="AA125" i="8"/>
  <c r="AA126" i="8" s="1"/>
  <c r="G125" i="8"/>
  <c r="AP139" i="8"/>
  <c r="AF139" i="8"/>
  <c r="AA139" i="8"/>
  <c r="G139" i="8"/>
  <c r="AP121" i="8"/>
  <c r="AF121" i="8"/>
  <c r="AA121" i="8"/>
  <c r="G121" i="8"/>
  <c r="AP136" i="8"/>
  <c r="AF136" i="8"/>
  <c r="AA136" i="8"/>
  <c r="G136" i="8"/>
  <c r="AP135" i="8"/>
  <c r="AF135" i="8"/>
  <c r="AA135" i="8"/>
  <c r="G135" i="8"/>
  <c r="AP134" i="8"/>
  <c r="AF134" i="8"/>
  <c r="AA134" i="8"/>
  <c r="G134" i="8"/>
  <c r="AP133" i="8"/>
  <c r="AF133" i="8"/>
  <c r="AA133" i="8"/>
  <c r="G133" i="8"/>
  <c r="AP118" i="8"/>
  <c r="AF118" i="8"/>
  <c r="AA118" i="8"/>
  <c r="G118" i="8"/>
  <c r="AP117" i="8"/>
  <c r="AF117" i="8"/>
  <c r="AA117" i="8"/>
  <c r="G117" i="8"/>
  <c r="AP115" i="8"/>
  <c r="AF115" i="8"/>
  <c r="G115" i="8"/>
  <c r="AP114" i="8"/>
  <c r="AF114" i="8"/>
  <c r="AA114" i="8"/>
  <c r="G114" i="8"/>
  <c r="AP113" i="8"/>
  <c r="AF113" i="8"/>
  <c r="AA113" i="8"/>
  <c r="G113" i="8"/>
  <c r="AP112" i="8"/>
  <c r="AF112" i="8"/>
  <c r="G112" i="8"/>
  <c r="AP111" i="8"/>
  <c r="AF111" i="8"/>
  <c r="AA111" i="8"/>
  <c r="G111" i="8"/>
  <c r="AP104" i="8"/>
  <c r="AF104" i="8"/>
  <c r="AA104" i="8"/>
  <c r="G104" i="8"/>
  <c r="AP103" i="8"/>
  <c r="AF103" i="8"/>
  <c r="AA103" i="8"/>
  <c r="G103" i="8"/>
  <c r="AP102" i="8"/>
  <c r="AF102" i="8"/>
  <c r="AA102" i="8"/>
  <c r="G102" i="8"/>
  <c r="AP101" i="8"/>
  <c r="AF101" i="8"/>
  <c r="AA101" i="8"/>
  <c r="G101" i="8"/>
  <c r="AP100" i="8"/>
  <c r="AF100" i="8"/>
  <c r="AA100" i="8"/>
  <c r="G100" i="8"/>
  <c r="AP95" i="8"/>
  <c r="AF95" i="8"/>
  <c r="AA95" i="8"/>
  <c r="G95" i="8"/>
  <c r="AP93" i="8"/>
  <c r="AF93" i="8"/>
  <c r="AA93" i="8"/>
  <c r="G93" i="8"/>
  <c r="AP92" i="8"/>
  <c r="AF92" i="8"/>
  <c r="AA92" i="8"/>
  <c r="G92" i="8"/>
  <c r="AP91" i="8"/>
  <c r="AF91" i="8"/>
  <c r="AA91" i="8"/>
  <c r="G91" i="8"/>
  <c r="AP90" i="8"/>
  <c r="AF90" i="8"/>
  <c r="AA90" i="8"/>
  <c r="G90" i="8"/>
  <c r="AP89" i="8"/>
  <c r="AF89" i="8"/>
  <c r="AA89" i="8"/>
  <c r="G89" i="8"/>
  <c r="AP88" i="8"/>
  <c r="AF88" i="8"/>
  <c r="AA88" i="8"/>
  <c r="G88" i="8"/>
  <c r="C96" i="8"/>
  <c r="E96" i="8"/>
  <c r="F96" i="8"/>
  <c r="W96" i="8"/>
  <c r="Y96" i="8"/>
  <c r="Z96" i="8"/>
  <c r="AB96" i="8"/>
  <c r="AD96" i="8"/>
  <c r="AE96" i="8"/>
  <c r="AL96" i="8"/>
  <c r="AN96" i="8"/>
  <c r="AO96" i="8"/>
  <c r="AP82" i="8"/>
  <c r="AF82" i="8"/>
  <c r="AA82" i="8"/>
  <c r="G82" i="8"/>
  <c r="AP80" i="8"/>
  <c r="AF80" i="8"/>
  <c r="AA80" i="8"/>
  <c r="G80" i="8"/>
  <c r="AP79" i="8"/>
  <c r="AF79" i="8"/>
  <c r="AA79" i="8"/>
  <c r="G79" i="8"/>
  <c r="AP78" i="8"/>
  <c r="AF78" i="8"/>
  <c r="AA78" i="8"/>
  <c r="G78" i="8"/>
  <c r="AP76" i="8"/>
  <c r="AF76" i="8"/>
  <c r="AA76" i="8"/>
  <c r="G76" i="8"/>
  <c r="AP75" i="8"/>
  <c r="AF75" i="8"/>
  <c r="AA75" i="8"/>
  <c r="G75" i="8"/>
  <c r="AP74" i="8"/>
  <c r="AF74" i="8"/>
  <c r="AA74" i="8"/>
  <c r="G74" i="8"/>
  <c r="AP73" i="8"/>
  <c r="AF73" i="8"/>
  <c r="AA73" i="8"/>
  <c r="G73" i="8"/>
  <c r="AP72" i="8"/>
  <c r="AF72" i="8"/>
  <c r="AA72" i="8"/>
  <c r="G72" i="8"/>
  <c r="AP71" i="8"/>
  <c r="AF71" i="8"/>
  <c r="AA71" i="8"/>
  <c r="G71" i="8"/>
  <c r="AP70" i="8"/>
  <c r="AF70" i="8"/>
  <c r="AA70" i="8"/>
  <c r="G70" i="8"/>
  <c r="AP69" i="8"/>
  <c r="AF69" i="8"/>
  <c r="AA69" i="8"/>
  <c r="G69" i="8"/>
  <c r="AP68" i="8"/>
  <c r="AF68" i="8"/>
  <c r="AA68" i="8"/>
  <c r="G68" i="8"/>
  <c r="AP61" i="8"/>
  <c r="AF61" i="8"/>
  <c r="AA61" i="8"/>
  <c r="G61" i="8"/>
  <c r="AP60" i="8"/>
  <c r="AF60" i="8"/>
  <c r="AA60" i="8"/>
  <c r="G60" i="8"/>
  <c r="AP59" i="8"/>
  <c r="AF59" i="8"/>
  <c r="AA59" i="8"/>
  <c r="G59" i="8"/>
  <c r="AP58" i="8"/>
  <c r="AF58" i="8"/>
  <c r="AA58" i="8"/>
  <c r="G58" i="8"/>
  <c r="AP57" i="8"/>
  <c r="AF57" i="8"/>
  <c r="AA57" i="8"/>
  <c r="G57" i="8"/>
  <c r="AP50" i="8"/>
  <c r="AF50" i="8"/>
  <c r="AA50" i="8"/>
  <c r="G50" i="8"/>
  <c r="AP47" i="8"/>
  <c r="AF47" i="8"/>
  <c r="AA47" i="8"/>
  <c r="G47" i="8"/>
  <c r="AP36" i="8"/>
  <c r="AF36" i="8"/>
  <c r="AA36" i="8"/>
  <c r="G36" i="8"/>
  <c r="AP43" i="8"/>
  <c r="AF43" i="8"/>
  <c r="AA43" i="8"/>
  <c r="G43" i="8"/>
  <c r="BL10" i="8"/>
  <c r="G126" i="8" l="1"/>
  <c r="C245" i="8"/>
  <c r="C227" i="8"/>
  <c r="G62" i="8"/>
  <c r="E97" i="8"/>
  <c r="G237" i="8"/>
  <c r="C219" i="8"/>
  <c r="C204" i="8"/>
  <c r="AA154" i="8"/>
  <c r="AA159" i="8"/>
  <c r="AP154" i="8"/>
  <c r="AP159" i="8"/>
  <c r="G154" i="8"/>
  <c r="AF154" i="8"/>
  <c r="G159" i="8"/>
  <c r="AF159" i="8"/>
  <c r="AA96" i="8"/>
  <c r="G96" i="8"/>
  <c r="AF96" i="8"/>
  <c r="AP96" i="8"/>
  <c r="C198" i="8"/>
  <c r="BF198" i="8" s="1"/>
  <c r="G63" i="8" l="1"/>
  <c r="C246" i="8"/>
  <c r="C220" i="8"/>
  <c r="C228" i="8"/>
  <c r="C205" i="8"/>
  <c r="BF205" i="8" s="1"/>
  <c r="AF233" i="8"/>
  <c r="AE233" i="8"/>
  <c r="AD233" i="8"/>
  <c r="AB233" i="8"/>
  <c r="AF244" i="8"/>
  <c r="AF245" i="8" s="1"/>
  <c r="AF246" i="8" s="1"/>
  <c r="AE244" i="8"/>
  <c r="AE245" i="8" s="1"/>
  <c r="AE246" i="8" s="1"/>
  <c r="AD244" i="8"/>
  <c r="AD245" i="8" s="1"/>
  <c r="AD246" i="8" s="1"/>
  <c r="AB244" i="8"/>
  <c r="AE226" i="8"/>
  <c r="AE227" i="8" s="1"/>
  <c r="AE228" i="8" s="1"/>
  <c r="AD226" i="8"/>
  <c r="AD227" i="8" s="1"/>
  <c r="AD228" i="8" s="1"/>
  <c r="AB226" i="8"/>
  <c r="AB227" i="8" s="1"/>
  <c r="AB228" i="8" s="1"/>
  <c r="AF226" i="8"/>
  <c r="AF227" i="8" s="1"/>
  <c r="AF228" i="8" s="1"/>
  <c r="AE218" i="8"/>
  <c r="AE219" i="8" s="1"/>
  <c r="AE220" i="8" s="1"/>
  <c r="AD218" i="8"/>
  <c r="AD219" i="8" s="1"/>
  <c r="AD220" i="8" s="1"/>
  <c r="AB218" i="8"/>
  <c r="AB219" i="8" s="1"/>
  <c r="AB220" i="8" s="1"/>
  <c r="AF218" i="8"/>
  <c r="AF219" i="8" s="1"/>
  <c r="AF220" i="8" s="1"/>
  <c r="AE203" i="8"/>
  <c r="AE204" i="8" s="1"/>
  <c r="AD203" i="8"/>
  <c r="AD204" i="8" s="1"/>
  <c r="AB203" i="8"/>
  <c r="AB204" i="8" s="1"/>
  <c r="AF203" i="8"/>
  <c r="AF204" i="8" s="1"/>
  <c r="AF197" i="8"/>
  <c r="AE197" i="8"/>
  <c r="AD197" i="8"/>
  <c r="AB197" i="8"/>
  <c r="AE193" i="8"/>
  <c r="AD193" i="8"/>
  <c r="AB193" i="8"/>
  <c r="AF193" i="8"/>
  <c r="AE181" i="8"/>
  <c r="AD181" i="8"/>
  <c r="AB181" i="8"/>
  <c r="AF181" i="8"/>
  <c r="AE175" i="8"/>
  <c r="AD175" i="8"/>
  <c r="AB175" i="8"/>
  <c r="AF175" i="8"/>
  <c r="AE162" i="8"/>
  <c r="AD162" i="8"/>
  <c r="AB162" i="8"/>
  <c r="AF162" i="8"/>
  <c r="AE145" i="8"/>
  <c r="AE146" i="8" s="1"/>
  <c r="AD145" i="8"/>
  <c r="AD146" i="8" s="1"/>
  <c r="AB145" i="8"/>
  <c r="AB146" i="8" s="1"/>
  <c r="AF145" i="8"/>
  <c r="AF146" i="8" s="1"/>
  <c r="AE131" i="8"/>
  <c r="AD131" i="8"/>
  <c r="AB131" i="8"/>
  <c r="AF131" i="8"/>
  <c r="AF140" i="8"/>
  <c r="AE140" i="8"/>
  <c r="AD140" i="8"/>
  <c r="AB140" i="8"/>
  <c r="AE122" i="8"/>
  <c r="AD122" i="8"/>
  <c r="AB122" i="8"/>
  <c r="AF122" i="8"/>
  <c r="AE137" i="8"/>
  <c r="AD137" i="8"/>
  <c r="AB137" i="8"/>
  <c r="AF137" i="8"/>
  <c r="AE119" i="8"/>
  <c r="AD119" i="8"/>
  <c r="AB119" i="8"/>
  <c r="AF119" i="8"/>
  <c r="AF105" i="8"/>
  <c r="AF106" i="8" s="1"/>
  <c r="AE105" i="8"/>
  <c r="AE106" i="8" s="1"/>
  <c r="AD105" i="8"/>
  <c r="AD106" i="8" s="1"/>
  <c r="AB105" i="8"/>
  <c r="AB106" i="8" s="1"/>
  <c r="AE97" i="8"/>
  <c r="AD97" i="8"/>
  <c r="AB97" i="8"/>
  <c r="AF97" i="8"/>
  <c r="AF62" i="8"/>
  <c r="AF63" i="8" s="1"/>
  <c r="AF64" i="8" s="1"/>
  <c r="AE62" i="8"/>
  <c r="AE63" i="8" s="1"/>
  <c r="AE64" i="8" s="1"/>
  <c r="AD62" i="8"/>
  <c r="AD63" i="8" s="1"/>
  <c r="AD64" i="8" s="1"/>
  <c r="AB62" i="8"/>
  <c r="AB63" i="8" s="1"/>
  <c r="AB64" i="8" s="1"/>
  <c r="AF33" i="8"/>
  <c r="AF32" i="8"/>
  <c r="AF31" i="8"/>
  <c r="AF30" i="8"/>
  <c r="AF29" i="8"/>
  <c r="AF22" i="8"/>
  <c r="AF21" i="8"/>
  <c r="AF16" i="8"/>
  <c r="AF11" i="8"/>
  <c r="AF10" i="8"/>
  <c r="Z233" i="8"/>
  <c r="Y233" i="8"/>
  <c r="W233" i="8"/>
  <c r="AA233" i="8"/>
  <c r="AA244" i="8"/>
  <c r="AA245" i="8" s="1"/>
  <c r="AA246" i="8" s="1"/>
  <c r="Z246" i="8"/>
  <c r="Y246" i="8"/>
  <c r="W246" i="8"/>
  <c r="Z226" i="8"/>
  <c r="Z227" i="8" s="1"/>
  <c r="Z228" i="8" s="1"/>
  <c r="Y226" i="8"/>
  <c r="W226" i="8"/>
  <c r="AA226" i="8"/>
  <c r="AA227" i="8" s="1"/>
  <c r="AA228" i="8" s="1"/>
  <c r="AA218" i="8"/>
  <c r="AA219" i="8" s="1"/>
  <c r="AA220" i="8" s="1"/>
  <c r="Z218" i="8"/>
  <c r="Z219" i="8" s="1"/>
  <c r="Z220" i="8" s="1"/>
  <c r="Y218" i="8"/>
  <c r="Y219" i="8" s="1"/>
  <c r="Y220" i="8" s="1"/>
  <c r="W218" i="8"/>
  <c r="Z203" i="8"/>
  <c r="Z204" i="8" s="1"/>
  <c r="Y203" i="8"/>
  <c r="Y204" i="8" s="1"/>
  <c r="W203" i="8"/>
  <c r="AA203" i="8"/>
  <c r="AA204" i="8" s="1"/>
  <c r="Z197" i="8"/>
  <c r="Y197" i="8"/>
  <c r="W197" i="8"/>
  <c r="AA197" i="8"/>
  <c r="Z193" i="8"/>
  <c r="Y193" i="8"/>
  <c r="W193" i="8"/>
  <c r="AA193" i="8"/>
  <c r="Z181" i="8"/>
  <c r="Y181" i="8"/>
  <c r="W181" i="8"/>
  <c r="AA181" i="8"/>
  <c r="AA175" i="8"/>
  <c r="Z175" i="8"/>
  <c r="Y175" i="8"/>
  <c r="W175" i="8"/>
  <c r="Z162" i="8"/>
  <c r="Y162" i="8"/>
  <c r="W162" i="8"/>
  <c r="AA162" i="8"/>
  <c r="Z145" i="8"/>
  <c r="Z146" i="8" s="1"/>
  <c r="Y145" i="8"/>
  <c r="Y146" i="8" s="1"/>
  <c r="W145" i="8"/>
  <c r="W146" i="8" s="1"/>
  <c r="AA145" i="8"/>
  <c r="AA146" i="8" s="1"/>
  <c r="Z131" i="8"/>
  <c r="Y131" i="8"/>
  <c r="W131" i="8"/>
  <c r="AA131" i="8"/>
  <c r="Z140" i="8"/>
  <c r="Y140" i="8"/>
  <c r="W140" i="8"/>
  <c r="AA140" i="8"/>
  <c r="AA122" i="8"/>
  <c r="Z122" i="8"/>
  <c r="Y122" i="8"/>
  <c r="W122" i="8"/>
  <c r="Z137" i="8"/>
  <c r="Y137" i="8"/>
  <c r="W137" i="8"/>
  <c r="AA137" i="8"/>
  <c r="Z119" i="8"/>
  <c r="Y119" i="8"/>
  <c r="W119" i="8"/>
  <c r="AA119" i="8"/>
  <c r="Z105" i="8"/>
  <c r="Z106" i="8" s="1"/>
  <c r="Y105" i="8"/>
  <c r="Y106" i="8" s="1"/>
  <c r="W105" i="8"/>
  <c r="W106" i="8" s="1"/>
  <c r="AA105" i="8"/>
  <c r="AA106" i="8" s="1"/>
  <c r="AA97" i="8"/>
  <c r="Z62" i="8"/>
  <c r="Y62" i="8"/>
  <c r="W62" i="8"/>
  <c r="AA33" i="8"/>
  <c r="AA32" i="8"/>
  <c r="AA31" i="8"/>
  <c r="AA30" i="8"/>
  <c r="AA29" i="8"/>
  <c r="AA22" i="8"/>
  <c r="AA21" i="8"/>
  <c r="AA16" i="8"/>
  <c r="AA11" i="8"/>
  <c r="AA10" i="8"/>
  <c r="Y97" i="8" l="1"/>
  <c r="Z97" i="8"/>
  <c r="G64" i="8"/>
  <c r="Y63" i="8"/>
  <c r="W63" i="8"/>
  <c r="W227" i="8"/>
  <c r="Y227" i="8"/>
  <c r="Z63" i="8"/>
  <c r="AB245" i="8"/>
  <c r="W97" i="8"/>
  <c r="AB141" i="8"/>
  <c r="AB147" i="8" s="1"/>
  <c r="Y141" i="8"/>
  <c r="Y147" i="8" s="1"/>
  <c r="AE141" i="8"/>
  <c r="AE147" i="8" s="1"/>
  <c r="Z141" i="8"/>
  <c r="Z147" i="8" s="1"/>
  <c r="AF141" i="8"/>
  <c r="AF147" i="8" s="1"/>
  <c r="AA141" i="8"/>
  <c r="AA147" i="8" s="1"/>
  <c r="W219" i="8"/>
  <c r="W141" i="8"/>
  <c r="W147" i="8" s="1"/>
  <c r="W204" i="8"/>
  <c r="AD141" i="8"/>
  <c r="Y182" i="8"/>
  <c r="Y183" i="8" s="1"/>
  <c r="AF107" i="8"/>
  <c r="Z182" i="8"/>
  <c r="Z183" i="8" s="1"/>
  <c r="AA182" i="8"/>
  <c r="AA183" i="8" s="1"/>
  <c r="AD182" i="8"/>
  <c r="AD183" i="8" s="1"/>
  <c r="AF238" i="8"/>
  <c r="AF239" i="8" s="1"/>
  <c r="Z163" i="8"/>
  <c r="Z164" i="8" s="1"/>
  <c r="Z238" i="8"/>
  <c r="Z239" i="8" s="1"/>
  <c r="AB163" i="8"/>
  <c r="AB164" i="8" s="1"/>
  <c r="AE198" i="8"/>
  <c r="AE205" i="8" s="1"/>
  <c r="Y198" i="8"/>
  <c r="Y205" i="8" s="1"/>
  <c r="AD163" i="8"/>
  <c r="AD164" i="8" s="1"/>
  <c r="AB198" i="8"/>
  <c r="AB205" i="8" s="1"/>
  <c r="AD198" i="8"/>
  <c r="AD205" i="8" s="1"/>
  <c r="W182" i="8"/>
  <c r="W183" i="8" s="1"/>
  <c r="AA163" i="8"/>
  <c r="AA164" i="8" s="1"/>
  <c r="AA198" i="8"/>
  <c r="AA205" i="8" s="1"/>
  <c r="AE107" i="8"/>
  <c r="W163" i="8"/>
  <c r="W164" i="8" s="1"/>
  <c r="Y163" i="8"/>
  <c r="Y164" i="8" s="1"/>
  <c r="W198" i="8"/>
  <c r="Z198" i="8"/>
  <c r="Z205" i="8" s="1"/>
  <c r="W238" i="8"/>
  <c r="W239" i="8" s="1"/>
  <c r="Y238" i="8"/>
  <c r="Y239" i="8" s="1"/>
  <c r="AB182" i="8"/>
  <c r="AB183" i="8" s="1"/>
  <c r="AE182" i="8"/>
  <c r="AE183" i="8" s="1"/>
  <c r="AF198" i="8"/>
  <c r="AF205" i="8" s="1"/>
  <c r="AA238" i="8"/>
  <c r="AA239" i="8" s="1"/>
  <c r="AB238" i="8"/>
  <c r="AB239" i="8" s="1"/>
  <c r="AE238" i="8"/>
  <c r="AE239" i="8" s="1"/>
  <c r="AD238" i="8"/>
  <c r="AD239" i="8" s="1"/>
  <c r="AF163" i="8"/>
  <c r="AF164" i="8" s="1"/>
  <c r="AE163" i="8"/>
  <c r="AE164" i="8" s="1"/>
  <c r="AB107" i="8"/>
  <c r="Y107" i="8"/>
  <c r="AD107" i="8"/>
  <c r="AF182" i="8"/>
  <c r="AF183" i="8" s="1"/>
  <c r="Z107" i="8"/>
  <c r="AA62" i="8"/>
  <c r="AA107" i="8"/>
  <c r="BK244" i="8"/>
  <c r="E244" i="8"/>
  <c r="F244" i="8"/>
  <c r="AL244" i="8"/>
  <c r="AL245" i="8" s="1"/>
  <c r="AL246" i="8" s="1"/>
  <c r="AN244" i="8"/>
  <c r="AN245" i="8" s="1"/>
  <c r="AN246" i="8" s="1"/>
  <c r="AO244" i="8"/>
  <c r="AO245" i="8" s="1"/>
  <c r="AO246" i="8" s="1"/>
  <c r="BL244" i="8"/>
  <c r="BO244" i="8"/>
  <c r="AP244" i="8"/>
  <c r="AP245" i="8" s="1"/>
  <c r="AP246" i="8" s="1"/>
  <c r="G244" i="8"/>
  <c r="W107" i="8" l="1"/>
  <c r="AB246" i="8"/>
  <c r="Y228" i="8"/>
  <c r="W64" i="8"/>
  <c r="F245" i="8"/>
  <c r="AA63" i="8"/>
  <c r="E245" i="8"/>
  <c r="Z64" i="8"/>
  <c r="W220" i="8"/>
  <c r="W228" i="8"/>
  <c r="Y64" i="8"/>
  <c r="W205" i="8"/>
  <c r="AD147" i="8"/>
  <c r="BM244" i="8"/>
  <c r="BM245" i="8" s="1"/>
  <c r="BM246" i="8" s="1"/>
  <c r="G245" i="8"/>
  <c r="BL245" i="8"/>
  <c r="BL246" i="8" s="1"/>
  <c r="AA64" i="8" l="1"/>
  <c r="F246" i="8"/>
  <c r="G246" i="8"/>
  <c r="B12" i="9" s="1"/>
  <c r="E246" i="8"/>
  <c r="AD247" i="8"/>
  <c r="Y247" i="8"/>
  <c r="AE247" i="8"/>
  <c r="Z247" i="8"/>
  <c r="AA247" i="8"/>
  <c r="AB247" i="8"/>
  <c r="AF247" i="8"/>
  <c r="W247" i="8"/>
  <c r="BN244" i="8"/>
  <c r="BP244" i="8"/>
  <c r="BN245" i="8" l="1"/>
  <c r="BP245" i="8"/>
  <c r="BP246" i="8" s="1"/>
  <c r="BQ244" i="8"/>
  <c r="BQ245" i="8" s="1"/>
  <c r="BQ246" i="8" s="1"/>
  <c r="BO245" i="8"/>
  <c r="BO246" i="8" s="1"/>
  <c r="BI23" i="8"/>
  <c r="BH23" i="8"/>
  <c r="BN246" i="8" l="1"/>
  <c r="BM51" i="8"/>
  <c r="BL51" i="8"/>
  <c r="BP51" i="8" l="1"/>
  <c r="BN51" i="8"/>
  <c r="BQ51" i="8" l="1"/>
  <c r="BO51" i="8" l="1"/>
  <c r="AP21" i="8"/>
  <c r="G21" i="8"/>
  <c r="BK204" i="8" l="1"/>
  <c r="E197" i="8"/>
  <c r="F197" i="8"/>
  <c r="AL197" i="8"/>
  <c r="AN197" i="8"/>
  <c r="AO197" i="8"/>
  <c r="BF24" i="8" l="1"/>
  <c r="BI24" i="8"/>
  <c r="BP23" i="8"/>
  <c r="BO23" i="8"/>
  <c r="BO24" i="8" s="1"/>
  <c r="AP22" i="8"/>
  <c r="G22" i="8"/>
  <c r="BH24" i="8" l="1"/>
  <c r="BJ23" i="8"/>
  <c r="BQ23" i="8"/>
  <c r="BQ24" i="8" s="1"/>
  <c r="BP24" i="8"/>
  <c r="BO16" i="8"/>
  <c r="BO17" i="8" s="1"/>
  <c r="BP16" i="8"/>
  <c r="BP17" i="8" s="1"/>
  <c r="BI17" i="8"/>
  <c r="BH17" i="8"/>
  <c r="BF17" i="8"/>
  <c r="AP16" i="8"/>
  <c r="BJ24" i="8" l="1"/>
  <c r="BM23" i="8"/>
  <c r="BM24" i="8" s="1"/>
  <c r="BL23" i="8"/>
  <c r="BL24" i="8" s="1"/>
  <c r="BM16" i="8"/>
  <c r="BM17" i="8" s="1"/>
  <c r="BQ17" i="8"/>
  <c r="BQ16" i="8"/>
  <c r="BN23" i="8" l="1"/>
  <c r="BN24" i="8" l="1"/>
  <c r="AO203" i="8"/>
  <c r="AO204" i="8" s="1"/>
  <c r="AN97" i="8" l="1"/>
  <c r="BH97" i="8" s="1"/>
  <c r="AO97" i="8"/>
  <c r="AL97" i="8"/>
  <c r="BF97" i="8" s="1"/>
  <c r="F97" i="8"/>
  <c r="BI97" i="8" s="1"/>
  <c r="C97" i="8"/>
  <c r="AO145" i="8" l="1"/>
  <c r="AO146" i="8" s="1"/>
  <c r="AN145" i="8"/>
  <c r="AN146" i="8" s="1"/>
  <c r="AL145" i="8"/>
  <c r="AL146" i="8" s="1"/>
  <c r="F145" i="8"/>
  <c r="E145" i="8"/>
  <c r="F146" i="8" l="1"/>
  <c r="E146" i="8"/>
  <c r="G145" i="8"/>
  <c r="AP145" i="8"/>
  <c r="AP146" i="8" s="1"/>
  <c r="AL62" i="8"/>
  <c r="AN62" i="8"/>
  <c r="AO62" i="8"/>
  <c r="F226" i="8"/>
  <c r="AL226" i="8"/>
  <c r="AN226" i="8"/>
  <c r="AO226" i="8"/>
  <c r="AO227" i="8" s="1"/>
  <c r="AO228" i="8" s="1"/>
  <c r="E218" i="8"/>
  <c r="F218" i="8"/>
  <c r="AL218" i="8"/>
  <c r="AN218" i="8"/>
  <c r="AN219" i="8" s="1"/>
  <c r="AN220" i="8" s="1"/>
  <c r="AO218" i="8"/>
  <c r="AO219" i="8" s="1"/>
  <c r="AO220" i="8" s="1"/>
  <c r="E162" i="8"/>
  <c r="F162" i="8"/>
  <c r="AL162" i="8"/>
  <c r="AN162" i="8"/>
  <c r="AO162" i="8"/>
  <c r="BK162" i="8"/>
  <c r="BK163" i="8" s="1"/>
  <c r="E105" i="8"/>
  <c r="F105" i="8"/>
  <c r="AL105" i="8"/>
  <c r="AL106" i="8" s="1"/>
  <c r="AN105" i="8"/>
  <c r="AN106" i="8" s="1"/>
  <c r="AO105" i="8"/>
  <c r="AO106" i="8" s="1"/>
  <c r="E233" i="8"/>
  <c r="F233" i="8"/>
  <c r="AL233" i="8"/>
  <c r="AN233" i="8"/>
  <c r="AO233" i="8"/>
  <c r="BK233" i="8"/>
  <c r="E203" i="8"/>
  <c r="F203" i="8"/>
  <c r="AL203" i="8"/>
  <c r="AN203" i="8"/>
  <c r="AN204" i="8" s="1"/>
  <c r="E193" i="8"/>
  <c r="F193" i="8"/>
  <c r="AL193" i="8"/>
  <c r="AN193" i="8"/>
  <c r="AN198" i="8" s="1"/>
  <c r="AO193" i="8"/>
  <c r="AO198" i="8" s="1"/>
  <c r="E181" i="8"/>
  <c r="F181" i="8"/>
  <c r="AL181" i="8"/>
  <c r="AN181" i="8"/>
  <c r="AO181" i="8"/>
  <c r="E175" i="8"/>
  <c r="F175" i="8"/>
  <c r="AL175" i="8"/>
  <c r="AN175" i="8"/>
  <c r="AO175" i="8"/>
  <c r="E131" i="8"/>
  <c r="F131" i="8"/>
  <c r="AL131" i="8"/>
  <c r="AN131" i="8"/>
  <c r="AO131" i="8"/>
  <c r="E140" i="8"/>
  <c r="F140" i="8"/>
  <c r="AL140" i="8"/>
  <c r="AN140" i="8"/>
  <c r="AO140" i="8"/>
  <c r="BK140" i="8"/>
  <c r="E122" i="8"/>
  <c r="F122" i="8"/>
  <c r="AL122" i="8"/>
  <c r="AN122" i="8"/>
  <c r="AO122" i="8"/>
  <c r="BK122" i="8"/>
  <c r="E137" i="8"/>
  <c r="F137" i="8"/>
  <c r="AL137" i="8"/>
  <c r="AN137" i="8"/>
  <c r="AO137" i="8"/>
  <c r="E119" i="8"/>
  <c r="F119" i="8"/>
  <c r="AL119" i="8"/>
  <c r="AN119" i="8"/>
  <c r="AO119" i="8"/>
  <c r="BK44" i="8"/>
  <c r="BK48" i="8"/>
  <c r="BM237" i="8"/>
  <c r="BL237" i="8"/>
  <c r="C233" i="8"/>
  <c r="BM233" i="8"/>
  <c r="AP233" i="8"/>
  <c r="G233" i="8"/>
  <c r="C181" i="8"/>
  <c r="C175" i="8"/>
  <c r="BP162" i="8"/>
  <c r="BO162" i="8"/>
  <c r="AP162" i="8"/>
  <c r="G162" i="8"/>
  <c r="C162" i="8"/>
  <c r="BM126" i="8"/>
  <c r="BL126" i="8"/>
  <c r="C140" i="8"/>
  <c r="BM140" i="8"/>
  <c r="BL140" i="8"/>
  <c r="AP140" i="8"/>
  <c r="G140" i="8"/>
  <c r="BM122" i="8"/>
  <c r="BL122" i="8"/>
  <c r="AP122" i="8"/>
  <c r="G122" i="8"/>
  <c r="C137" i="8"/>
  <c r="C105" i="8"/>
  <c r="BM83" i="8"/>
  <c r="BL83" i="8"/>
  <c r="C64" i="8"/>
  <c r="BM43" i="8"/>
  <c r="BM44" i="8" s="1"/>
  <c r="BL43" i="8"/>
  <c r="BL44" i="8" s="1"/>
  <c r="BM48" i="8"/>
  <c r="BL48" i="8"/>
  <c r="AP33" i="8"/>
  <c r="G33" i="8"/>
  <c r="AP32" i="8"/>
  <c r="G32" i="8"/>
  <c r="AP31" i="8"/>
  <c r="G31" i="8"/>
  <c r="AP30" i="8"/>
  <c r="G30" i="8"/>
  <c r="AP29" i="8"/>
  <c r="G29" i="8"/>
  <c r="AP11" i="8"/>
  <c r="G11" i="8"/>
  <c r="BP10" i="8"/>
  <c r="BO10" i="8"/>
  <c r="AP10" i="8"/>
  <c r="BI52" i="8" l="1"/>
  <c r="AP97" i="8"/>
  <c r="BH52" i="8"/>
  <c r="AO63" i="8"/>
  <c r="AN227" i="8"/>
  <c r="AN63" i="8"/>
  <c r="AL227" i="8"/>
  <c r="AL63" i="8"/>
  <c r="G146" i="8"/>
  <c r="AN141" i="8"/>
  <c r="AN147" i="8" s="1"/>
  <c r="E204" i="8"/>
  <c r="C141" i="8"/>
  <c r="AL141" i="8"/>
  <c r="AL147" i="8" s="1"/>
  <c r="AL219" i="8"/>
  <c r="BK141" i="8"/>
  <c r="BK147" i="8" s="1"/>
  <c r="F141" i="8"/>
  <c r="AL198" i="8"/>
  <c r="AL204" i="8"/>
  <c r="F219" i="8"/>
  <c r="AO141" i="8"/>
  <c r="AO147" i="8" s="1"/>
  <c r="E141" i="8"/>
  <c r="F204" i="8"/>
  <c r="E219" i="8"/>
  <c r="F198" i="8"/>
  <c r="E198" i="8"/>
  <c r="G97" i="8"/>
  <c r="BJ97" i="8" s="1"/>
  <c r="C106" i="8"/>
  <c r="F106" i="8"/>
  <c r="E106" i="8"/>
  <c r="BM159" i="8"/>
  <c r="BL154" i="8"/>
  <c r="BM154" i="8"/>
  <c r="BL159" i="8"/>
  <c r="F227" i="8"/>
  <c r="BJ14" i="8"/>
  <c r="AL163" i="8"/>
  <c r="AL164" i="8" s="1"/>
  <c r="AN163" i="8"/>
  <c r="AN164" i="8" s="1"/>
  <c r="F163" i="8"/>
  <c r="AO163" i="8"/>
  <c r="AO164" i="8" s="1"/>
  <c r="E163" i="8"/>
  <c r="G197" i="8"/>
  <c r="AP197" i="8"/>
  <c r="BM197" i="8"/>
  <c r="BL197" i="8"/>
  <c r="BL96" i="8"/>
  <c r="BL97" i="8" s="1"/>
  <c r="BM96" i="8"/>
  <c r="BM97" i="8" s="1"/>
  <c r="BP145" i="8"/>
  <c r="BP146" i="8" s="1"/>
  <c r="BL62" i="8"/>
  <c r="BL63" i="8" s="1"/>
  <c r="BL64" i="8" s="1"/>
  <c r="G218" i="8"/>
  <c r="AP218" i="8"/>
  <c r="AP219" i="8" s="1"/>
  <c r="AP220" i="8" s="1"/>
  <c r="BM218" i="8"/>
  <c r="BM219" i="8" s="1"/>
  <c r="BM220" i="8" s="1"/>
  <c r="G226" i="8"/>
  <c r="AP226" i="8"/>
  <c r="AP227" i="8" s="1"/>
  <c r="AP228" i="8" s="1"/>
  <c r="BO145" i="8"/>
  <c r="BO146" i="8" s="1"/>
  <c r="BL218" i="8"/>
  <c r="BL219" i="8" s="1"/>
  <c r="BL220" i="8" s="1"/>
  <c r="BL226" i="8"/>
  <c r="BL227" i="8" s="1"/>
  <c r="BL228" i="8" s="1"/>
  <c r="BM62" i="8"/>
  <c r="BM63" i="8" s="1"/>
  <c r="BM64" i="8" s="1"/>
  <c r="BL105" i="8"/>
  <c r="BL106" i="8" s="1"/>
  <c r="AP62" i="8"/>
  <c r="G105" i="8"/>
  <c r="AP105" i="8"/>
  <c r="AP106" i="8" s="1"/>
  <c r="AL107" i="8"/>
  <c r="BF107" i="8" s="1"/>
  <c r="BM226" i="8"/>
  <c r="BM227" i="8" s="1"/>
  <c r="BM228" i="8" s="1"/>
  <c r="BM105" i="8"/>
  <c r="BM106" i="8" s="1"/>
  <c r="AO107" i="8"/>
  <c r="AN107" i="8"/>
  <c r="G238" i="8"/>
  <c r="BM238" i="8"/>
  <c r="BM239" i="8" s="1"/>
  <c r="F182" i="8"/>
  <c r="BM38" i="8"/>
  <c r="G119" i="8"/>
  <c r="AP119" i="8"/>
  <c r="BO14" i="8"/>
  <c r="BO181" i="8"/>
  <c r="C238" i="8"/>
  <c r="AN182" i="8"/>
  <c r="AN183" i="8" s="1"/>
  <c r="F238" i="8"/>
  <c r="AN238" i="8"/>
  <c r="AN239" i="8" s="1"/>
  <c r="BL203" i="8"/>
  <c r="BL204" i="8" s="1"/>
  <c r="AL182" i="8"/>
  <c r="AL183" i="8" s="1"/>
  <c r="AL238" i="8"/>
  <c r="AL239" i="8" s="1"/>
  <c r="G137" i="8"/>
  <c r="AP137" i="8"/>
  <c r="G181" i="8"/>
  <c r="AP181" i="8"/>
  <c r="BL34" i="8"/>
  <c r="BP14" i="8"/>
  <c r="BL38" i="8"/>
  <c r="G175" i="8"/>
  <c r="AP175" i="8"/>
  <c r="BP181" i="8"/>
  <c r="G193" i="8"/>
  <c r="AP193" i="8"/>
  <c r="BM193" i="8"/>
  <c r="G203" i="8"/>
  <c r="AP203" i="8"/>
  <c r="AP204" i="8" s="1"/>
  <c r="BM203" i="8"/>
  <c r="BM204" i="8" s="1"/>
  <c r="BL193" i="8"/>
  <c r="BM34" i="8"/>
  <c r="G131" i="8"/>
  <c r="AP131" i="8"/>
  <c r="BN233" i="8"/>
  <c r="BL233" i="8"/>
  <c r="BL238" i="8" s="1"/>
  <c r="BL239" i="8" s="1"/>
  <c r="AP238" i="8"/>
  <c r="AP239" i="8" s="1"/>
  <c r="AO182" i="8"/>
  <c r="AO183" i="8" s="1"/>
  <c r="AO238" i="8"/>
  <c r="AO239" i="8" s="1"/>
  <c r="BK164" i="8"/>
  <c r="E182" i="8"/>
  <c r="E238" i="8"/>
  <c r="BN122" i="8"/>
  <c r="BN126" i="8"/>
  <c r="BN48" i="8"/>
  <c r="BN43" i="8"/>
  <c r="C182" i="8"/>
  <c r="BQ10" i="8"/>
  <c r="BN83" i="8"/>
  <c r="BN140" i="8"/>
  <c r="BQ162" i="8"/>
  <c r="BN237" i="8"/>
  <c r="BF52" i="8" l="1"/>
  <c r="BH53" i="8"/>
  <c r="BI53" i="8"/>
  <c r="C53" i="8"/>
  <c r="BN44" i="8"/>
  <c r="AL220" i="8"/>
  <c r="E239" i="8"/>
  <c r="AP63" i="8"/>
  <c r="BF25" i="8"/>
  <c r="BF18" i="8"/>
  <c r="AN228" i="8"/>
  <c r="C239" i="8"/>
  <c r="AL228" i="8"/>
  <c r="AN64" i="8"/>
  <c r="AL64" i="8"/>
  <c r="AO64" i="8"/>
  <c r="F239" i="8"/>
  <c r="G239" i="8"/>
  <c r="B11" i="9" s="1"/>
  <c r="F228" i="8"/>
  <c r="E220" i="8"/>
  <c r="F220" i="8"/>
  <c r="F147" i="8"/>
  <c r="BM52" i="8"/>
  <c r="BM53" i="8" s="1"/>
  <c r="BL52" i="8"/>
  <c r="BL53" i="8" s="1"/>
  <c r="F107" i="8"/>
  <c r="BI107" i="8" s="1"/>
  <c r="AL205" i="8"/>
  <c r="E107" i="8"/>
  <c r="BH107" i="8" s="1"/>
  <c r="AP141" i="8"/>
  <c r="AP147" i="8" s="1"/>
  <c r="G141" i="8"/>
  <c r="F183" i="8"/>
  <c r="G219" i="8"/>
  <c r="E147" i="8"/>
  <c r="C183" i="8"/>
  <c r="E183" i="8"/>
  <c r="G204" i="8"/>
  <c r="C147" i="8"/>
  <c r="F164" i="8"/>
  <c r="E164" i="8"/>
  <c r="C107" i="8"/>
  <c r="G106" i="8"/>
  <c r="BN154" i="8"/>
  <c r="BP154" i="8"/>
  <c r="BN159" i="8"/>
  <c r="G227" i="8"/>
  <c r="AP198" i="8"/>
  <c r="BL198" i="8"/>
  <c r="AP163" i="8"/>
  <c r="AP164" i="8" s="1"/>
  <c r="G163" i="8"/>
  <c r="C163" i="8"/>
  <c r="BF163" i="8" s="1"/>
  <c r="G198" i="8"/>
  <c r="BM198" i="8"/>
  <c r="BM205" i="8" s="1"/>
  <c r="BO197" i="8"/>
  <c r="BN197" i="8"/>
  <c r="BN96" i="8"/>
  <c r="BO175" i="8"/>
  <c r="BO182" i="8" s="1"/>
  <c r="BO183" i="8" s="1"/>
  <c r="BQ145" i="8"/>
  <c r="BQ146" i="8" s="1"/>
  <c r="BL145" i="8"/>
  <c r="BL146" i="8" s="1"/>
  <c r="BL175" i="8"/>
  <c r="F205" i="8"/>
  <c r="E205" i="8"/>
  <c r="BP18" i="8"/>
  <c r="BP25" i="8" s="1"/>
  <c r="BO18" i="8"/>
  <c r="BO25" i="8" s="1"/>
  <c r="BL131" i="8"/>
  <c r="BP233" i="8"/>
  <c r="BL107" i="8"/>
  <c r="AO205" i="8"/>
  <c r="BP237" i="8"/>
  <c r="BM10" i="8"/>
  <c r="BN10" i="8" s="1"/>
  <c r="BM145" i="8"/>
  <c r="BM146" i="8" s="1"/>
  <c r="BN145" i="8"/>
  <c r="BM119" i="8"/>
  <c r="AP107" i="8"/>
  <c r="BN38" i="8"/>
  <c r="BM107" i="8"/>
  <c r="BN218" i="8"/>
  <c r="AN205" i="8"/>
  <c r="AP182" i="8"/>
  <c r="AP183" i="8" s="1"/>
  <c r="BP126" i="8"/>
  <c r="BO126" i="8"/>
  <c r="BP140" i="8"/>
  <c r="BN105" i="8"/>
  <c r="BN62" i="8"/>
  <c r="BO38" i="8"/>
  <c r="BN226" i="8"/>
  <c r="BQ181" i="8"/>
  <c r="BQ14" i="8"/>
  <c r="BO122" i="8"/>
  <c r="G182" i="8"/>
  <c r="BO226" i="8"/>
  <c r="BO227" i="8" s="1"/>
  <c r="BO228" i="8" s="1"/>
  <c r="BO233" i="8"/>
  <c r="BL162" i="8"/>
  <c r="BL163" i="8" s="1"/>
  <c r="BP48" i="8"/>
  <c r="BL14" i="8"/>
  <c r="BL18" i="8" s="1"/>
  <c r="BL25" i="8" s="1"/>
  <c r="BO43" i="8"/>
  <c r="BO44" i="8" s="1"/>
  <c r="BO159" i="8"/>
  <c r="BL137" i="8"/>
  <c r="BP137" i="8"/>
  <c r="BO137" i="8"/>
  <c r="BP119" i="8"/>
  <c r="BP203" i="8"/>
  <c r="BP204" i="8" s="1"/>
  <c r="BM162" i="8"/>
  <c r="BM163" i="8" s="1"/>
  <c r="BN203" i="8"/>
  <c r="BN193" i="8"/>
  <c r="BN34" i="8"/>
  <c r="BN238" i="8"/>
  <c r="BO83" i="8"/>
  <c r="BO48" i="8"/>
  <c r="BP122" i="8"/>
  <c r="BP43" i="8"/>
  <c r="BP44" i="8" s="1"/>
  <c r="BP83" i="8"/>
  <c r="BO237" i="8"/>
  <c r="BP159" i="8"/>
  <c r="BM137" i="8"/>
  <c r="BO140" i="8"/>
  <c r="BM181" i="8"/>
  <c r="BJ52" i="8" l="1"/>
  <c r="BF53" i="8"/>
  <c r="BJ53" i="8"/>
  <c r="BN239" i="8"/>
  <c r="BN227" i="8"/>
  <c r="BN219" i="8"/>
  <c r="BN204" i="8"/>
  <c r="BN146" i="8"/>
  <c r="BN106" i="8"/>
  <c r="BN97" i="8"/>
  <c r="BN63" i="8"/>
  <c r="BO52" i="8"/>
  <c r="BO53" i="8" s="1"/>
  <c r="AP64" i="8"/>
  <c r="G228" i="8"/>
  <c r="G220" i="8"/>
  <c r="G147" i="8"/>
  <c r="BN52" i="8"/>
  <c r="G107" i="8"/>
  <c r="BJ107" i="8" s="1"/>
  <c r="G183" i="8"/>
  <c r="C164" i="8"/>
  <c r="BF164" i="8" s="1"/>
  <c r="G164" i="8"/>
  <c r="AN247" i="8"/>
  <c r="AO247" i="8"/>
  <c r="BQ154" i="8"/>
  <c r="BO154" i="8"/>
  <c r="AL247" i="8"/>
  <c r="BM14" i="8"/>
  <c r="BM18" i="8" s="1"/>
  <c r="BM25" i="8" s="1"/>
  <c r="BN198" i="8"/>
  <c r="BP163" i="8"/>
  <c r="BP164" i="8" s="1"/>
  <c r="BO119" i="8"/>
  <c r="BP96" i="8"/>
  <c r="BP97" i="8" s="1"/>
  <c r="BQ197" i="8"/>
  <c r="BP197" i="8"/>
  <c r="BO96" i="8"/>
  <c r="BO97" i="8" s="1"/>
  <c r="BP38" i="8"/>
  <c r="BP52" i="8" s="1"/>
  <c r="BP53" i="8" s="1"/>
  <c r="BQ175" i="8"/>
  <c r="BQ182" i="8" s="1"/>
  <c r="BQ183" i="8" s="1"/>
  <c r="BP62" i="8"/>
  <c r="BP63" i="8" s="1"/>
  <c r="BP64" i="8" s="1"/>
  <c r="BP193" i="8"/>
  <c r="BN14" i="8"/>
  <c r="BP105" i="8"/>
  <c r="BP106" i="8" s="1"/>
  <c r="BO105" i="8"/>
  <c r="BO106" i="8" s="1"/>
  <c r="BO193" i="8"/>
  <c r="BO198" i="8" s="1"/>
  <c r="BM175" i="8"/>
  <c r="BM182" i="8" s="1"/>
  <c r="BM183" i="8" s="1"/>
  <c r="G205" i="8"/>
  <c r="BL205" i="8"/>
  <c r="BP175" i="8"/>
  <c r="BP182" i="8" s="1"/>
  <c r="BP183" i="8" s="1"/>
  <c r="BP238" i="8"/>
  <c r="BP239" i="8" s="1"/>
  <c r="BP131" i="8"/>
  <c r="BP141" i="8" s="1"/>
  <c r="BP147" i="8" s="1"/>
  <c r="BM131" i="8"/>
  <c r="BM141" i="8" s="1"/>
  <c r="BM147" i="8" s="1"/>
  <c r="BQ18" i="8"/>
  <c r="BQ25" i="8" s="1"/>
  <c r="BQ38" i="8"/>
  <c r="AP205" i="8"/>
  <c r="BQ126" i="8"/>
  <c r="BL119" i="8"/>
  <c r="BL141" i="8" s="1"/>
  <c r="BL147" i="8" s="1"/>
  <c r="BN107" i="8"/>
  <c r="BO238" i="8"/>
  <c r="BO239" i="8" s="1"/>
  <c r="BQ233" i="8"/>
  <c r="BL164" i="8"/>
  <c r="BQ119" i="8"/>
  <c r="BO63" i="8"/>
  <c r="BO64" i="8" s="1"/>
  <c r="BP218" i="8"/>
  <c r="BP219" i="8" s="1"/>
  <c r="BP220" i="8" s="1"/>
  <c r="BN119" i="8"/>
  <c r="BM164" i="8"/>
  <c r="BO218" i="8"/>
  <c r="BO219" i="8" s="1"/>
  <c r="BO220" i="8" s="1"/>
  <c r="BP226" i="8"/>
  <c r="BP227" i="8" s="1"/>
  <c r="BP228" i="8" s="1"/>
  <c r="BO131" i="8"/>
  <c r="BQ226" i="8"/>
  <c r="BQ227" i="8" s="1"/>
  <c r="BQ228" i="8" s="1"/>
  <c r="BQ122" i="8"/>
  <c r="BN162" i="8"/>
  <c r="BQ43" i="8"/>
  <c r="BQ137" i="8"/>
  <c r="BO203" i="8"/>
  <c r="BO204" i="8" s="1"/>
  <c r="BL181" i="8"/>
  <c r="BL182" i="8" s="1"/>
  <c r="BL183" i="8" s="1"/>
  <c r="BQ105" i="8"/>
  <c r="BQ106" i="8" s="1"/>
  <c r="BQ48" i="8"/>
  <c r="BQ83" i="8"/>
  <c r="BQ140" i="8"/>
  <c r="BQ62" i="8"/>
  <c r="BQ63" i="8" s="1"/>
  <c r="BQ64" i="8" s="1"/>
  <c r="BQ203" i="8"/>
  <c r="BQ204" i="8" s="1"/>
  <c r="BQ237" i="8"/>
  <c r="BQ159" i="8"/>
  <c r="BN137" i="8"/>
  <c r="BQ96" i="8"/>
  <c r="BQ193" i="8"/>
  <c r="B10" i="9" l="1"/>
  <c r="B3" i="9"/>
  <c r="C247" i="8"/>
  <c r="BF247" i="8" s="1"/>
  <c r="BN228" i="8"/>
  <c r="BN220" i="8"/>
  <c r="BN163" i="8"/>
  <c r="BL247" i="8"/>
  <c r="BM247" i="8"/>
  <c r="BN64" i="8"/>
  <c r="BQ44" i="8"/>
  <c r="BN53" i="8"/>
  <c r="B2" i="9"/>
  <c r="B7" i="9"/>
  <c r="B6" i="9"/>
  <c r="B9" i="9"/>
  <c r="BO141" i="8"/>
  <c r="BO147" i="8" s="1"/>
  <c r="AP247" i="8"/>
  <c r="BQ97" i="8"/>
  <c r="B4" i="9"/>
  <c r="BN131" i="8"/>
  <c r="BQ131" i="8"/>
  <c r="BQ141" i="8" s="1"/>
  <c r="BQ147" i="8" s="1"/>
  <c r="G16" i="8"/>
  <c r="BQ198" i="8"/>
  <c r="BQ163" i="8"/>
  <c r="BQ164" i="8" s="1"/>
  <c r="BO163" i="8"/>
  <c r="BO164" i="8" s="1"/>
  <c r="BP198" i="8"/>
  <c r="BP205" i="8" s="1"/>
  <c r="BP107" i="8"/>
  <c r="B8" i="9"/>
  <c r="B5" i="9"/>
  <c r="BN175" i="8"/>
  <c r="BQ34" i="8"/>
  <c r="BO107" i="8"/>
  <c r="BN205" i="8"/>
  <c r="BN164" i="8"/>
  <c r="BO205" i="8"/>
  <c r="BQ238" i="8"/>
  <c r="BQ218" i="8"/>
  <c r="BN181" i="8"/>
  <c r="BP247" i="8" l="1"/>
  <c r="BQ239" i="8"/>
  <c r="BQ219" i="8"/>
  <c r="BN141" i="8"/>
  <c r="BN147" i="8" s="1"/>
  <c r="BO247" i="8"/>
  <c r="BQ107" i="8"/>
  <c r="BQ52" i="8"/>
  <c r="BI18" i="8"/>
  <c r="BH18" i="8"/>
  <c r="BJ17" i="8"/>
  <c r="BN182" i="8"/>
  <c r="BQ205" i="8"/>
  <c r="BQ220" i="8" l="1"/>
  <c r="BN183" i="8"/>
  <c r="BQ53" i="8"/>
  <c r="BH25" i="8"/>
  <c r="BI25" i="8"/>
  <c r="BJ18" i="8"/>
  <c r="BQ247" i="8" l="1"/>
  <c r="E247" i="8"/>
  <c r="BH247" i="8" s="1"/>
  <c r="F247" i="8"/>
  <c r="BI247" i="8" s="1"/>
  <c r="BJ25" i="8"/>
  <c r="BN16" i="8"/>
  <c r="G247" i="8" l="1"/>
  <c r="BJ247" i="8" s="1"/>
  <c r="BN17" i="8"/>
  <c r="BN18" i="8" l="1"/>
  <c r="BN25" i="8" s="1"/>
  <c r="B1" i="9"/>
  <c r="B13" i="9" s="1"/>
  <c r="BN247" i="8" l="1"/>
</calcChain>
</file>

<file path=xl/sharedStrings.xml><?xml version="1.0" encoding="utf-8"?>
<sst xmlns="http://schemas.openxmlformats.org/spreadsheetml/2006/main" count="351" uniqueCount="164">
  <si>
    <t>คณะ/หน่วยงานเทียบเท่า</t>
  </si>
  <si>
    <t>รวมทั้งหมด</t>
  </si>
  <si>
    <t>สังคม</t>
  </si>
  <si>
    <t>วิทย์</t>
  </si>
  <si>
    <t>รวม</t>
  </si>
  <si>
    <t>แผนรับ</t>
  </si>
  <si>
    <t>รับไว้</t>
  </si>
  <si>
    <t>ผู้สมัคร</t>
  </si>
  <si>
    <t>ชาย</t>
  </si>
  <si>
    <t>หญิง</t>
  </si>
  <si>
    <t>เทคโนโลยีและสื่อสารการศึกษา</t>
  </si>
  <si>
    <t>วิศวกรรมโยธา</t>
  </si>
  <si>
    <t>วิศวกรรมเครื่องกล</t>
  </si>
  <si>
    <t>วิศวกรรมคอมพิวเตอร์</t>
  </si>
  <si>
    <t>การผลิตพืช</t>
  </si>
  <si>
    <t>สัตวศาสตร์</t>
  </si>
  <si>
    <t>วิทยาศาสตร์และเทคโนโลยีการอาหาร</t>
  </si>
  <si>
    <t>ประมง</t>
  </si>
  <si>
    <t>เทคโนโลยีภูมิทัศน์</t>
  </si>
  <si>
    <t>การเงิน</t>
  </si>
  <si>
    <t>การบริหารธุรกิจระหว่างประเทศ</t>
  </si>
  <si>
    <t>อาหารและโภชนาการ</t>
  </si>
  <si>
    <t>จิตรกรรม</t>
  </si>
  <si>
    <t>ศิลปะไทย</t>
  </si>
  <si>
    <t>ออกแบบภายใน</t>
  </si>
  <si>
    <t>ออกแบบผลิตภัณฑ์</t>
  </si>
  <si>
    <t>ออกแบบนิเทศศิลป์</t>
  </si>
  <si>
    <t>เทคโนโลยีการโทรทัศน์และวิทยุกระจายเสียง</t>
  </si>
  <si>
    <t>เทคโนโลยีมัลติมีเดีย</t>
  </si>
  <si>
    <t>เคมี</t>
  </si>
  <si>
    <t>คณิตศาสตร์</t>
  </si>
  <si>
    <t>ฟิสิกส์ประยุกต์</t>
  </si>
  <si>
    <t>สถาปัตยกรรมภายใน</t>
  </si>
  <si>
    <t>คณะเทคโนโลยีการเกษตร</t>
  </si>
  <si>
    <t>รวมทั้งคณะ</t>
  </si>
  <si>
    <t>คณะวิศวกรรมศาสตร์</t>
  </si>
  <si>
    <t>คณะบริหารธุรกิจ</t>
  </si>
  <si>
    <t>การจัดการ - การจัดการทรัพยากรมนุษย์</t>
  </si>
  <si>
    <t>เศรษฐศาสตร์ - เศรษฐ์ศาสตร์ธุรกิจ</t>
  </si>
  <si>
    <t>คณะเทคโนโลยีคหกรรมศาสตร์</t>
  </si>
  <si>
    <t>การศึกษาปฐมวัย</t>
  </si>
  <si>
    <t>คณะศิลปกรรมศาสตร์</t>
  </si>
  <si>
    <t>คณะเทคโนโลยีสื่อสารมวลชน</t>
  </si>
  <si>
    <t>คณะวิทยาศาสตร์และเทคโนโลยี</t>
  </si>
  <si>
    <t>วิทยาการคอมพิวเตอร์</t>
  </si>
  <si>
    <t>คณะสถาปัตยกรรมศาสตร์</t>
  </si>
  <si>
    <t>ระดับปริญญาตรี - หลักสูตรศิลปศาสตรบัณฑิต (วุฒิ ปวช./ม.6)</t>
  </si>
  <si>
    <t>รวมในหลักสูตร</t>
  </si>
  <si>
    <t>ภาคปกติ</t>
  </si>
  <si>
    <t>รวมภาคปกติ</t>
  </si>
  <si>
    <t>ระดับปริญญาตรี  - หลักสูตรบริหารธุรกิจบัณฑิต (รับวุฒิ ปวช./ม.6)</t>
  </si>
  <si>
    <t>ระดับปริญญาตรี - หลักสูตรเศรษฐศาสตรบัณฑิต (รับวุฒิ ปวช./ม.6)</t>
  </si>
  <si>
    <t>ระดับปริญญาตรี - หลักสูตรนานาชาติ บริหารธุรกิจบัณฑิต (รับวุฒิ ปวช./ม.6)</t>
  </si>
  <si>
    <t>ระดับปริญญาตรี - หลักสูตรคหกรรมศาสตรบัณฑิต (วุฒิ ปวช./ม.6)</t>
  </si>
  <si>
    <t>ระดับปริญญาตรี - หลักสูตรคหกรรมศาสตรบัณฑิต (วุฒิ ปวส. เทียบโอน)</t>
  </si>
  <si>
    <t>ระดับปริญญาตรี - หลักสูตรเทคโนโลยีบัณฑิต (วุฒิ ปวช./ม.6)</t>
  </si>
  <si>
    <t>ระดับปริญญาตรี - หลักสูตรการแพทย์แผนไทยประยุกต์บัณฑิต (วุฒิ ม.6)</t>
  </si>
  <si>
    <t>ระดับปริญญาตรี - หลักสูตรวิทยาศาสตรบัณฑิต (วุฒิ ม.6)</t>
  </si>
  <si>
    <t>วิศวกรรมไฟฟ้า</t>
  </si>
  <si>
    <t>เทคโนโลยีการถ่ายภาพและภาพยนตร์</t>
  </si>
  <si>
    <t>เทคโนโลยีสารสนเทศ</t>
  </si>
  <si>
    <t>คอมพิวเตอร์ธุรกิจ</t>
  </si>
  <si>
    <t>ภาษาอังกฤษเพื่อการสื่อสาร</t>
  </si>
  <si>
    <t>การท่องเที่ยว</t>
  </si>
  <si>
    <t>ภาคพิเศษ</t>
  </si>
  <si>
    <t>รวมภาคพิเศษ</t>
  </si>
  <si>
    <t>ระดับปริญญาตรี  - หลักสูตรบัญชีบัณฑิต (รับวุฒิ ปวช./ม.6)</t>
  </si>
  <si>
    <t>ระดับปริญญาตรี - หลักสูตรวิศวกรรมศาสตรบัณฑิต (วุฒิ ปวช./ม.6)</t>
  </si>
  <si>
    <t>บัญชีบัณฑิต</t>
  </si>
  <si>
    <t>ดนตรีคีตศิลป์ไทยศึกษา</t>
  </si>
  <si>
    <t>ดนตรีคีตศิลป์สากลศึกษา</t>
  </si>
  <si>
    <t>ระดับปริญญาตรี - หลักสูตรวิทยาศาสตรบัณฑิต (วุฒิ ปวช./ม.6)</t>
  </si>
  <si>
    <t>สถาปัตยกรรม</t>
  </si>
  <si>
    <t>ระดับปริญญาตรี - หลักสูตรเทคโนโลยีบัณฑิต (วุฒิ ปวส. เทียบโอน)</t>
  </si>
  <si>
    <t>ระดับปริญญาตรี  - หลักสูตรบัญชีบัณฑิต (รับวุฒิ ปวส. เทียบโอน)</t>
  </si>
  <si>
    <t>ระดับปริญญาตรี  - หลักสูตรบริหารธุรกิจบัณฑิต (รับวุฒิ ปวส. เทียบโอน)</t>
  </si>
  <si>
    <t>ระดับปริญญาตรี - หลักสูตรวิศวกรรมศาสตรบัณฑิต (วุฒิ ปวส. เทียบโอน)</t>
  </si>
  <si>
    <t>วิศวกรรม</t>
  </si>
  <si>
    <t>คณะศิลปศาสตร์</t>
  </si>
  <si>
    <t>วิศวกรรมเมคคาทรอนิกส์</t>
  </si>
  <si>
    <t>เทคโนโลยีการโฆษณาและประชาสัมพันธ์</t>
  </si>
  <si>
    <t>นาฎศิลป์ไทยศึกษา</t>
  </si>
  <si>
    <t>คณะครุศาสตร์อุตสาหกรรม</t>
  </si>
  <si>
    <t>นวัตกรรมการออกแบบผลิตภัณฑ์ร่วมสมัย</t>
  </si>
  <si>
    <t>การแพทย์แผนไทยประยุกต์บัณฑิต</t>
  </si>
  <si>
    <t>วิศวกรรมเคมี</t>
  </si>
  <si>
    <t>วิศวกรรมชลประทานและการจัดการน้ำ</t>
  </si>
  <si>
    <t>วิศวกรรมอาหาร</t>
  </si>
  <si>
    <t>การจัดการการโรงแรม</t>
  </si>
  <si>
    <t>เทคโนโลยีการพิมพ์ดิจิทัลและบรรจุภัณฑ์</t>
  </si>
  <si>
    <t>วิศวกรรมวัสดุ - วิศวกรรมพอลิเมอร์</t>
  </si>
  <si>
    <t>ระดับปริญญาตรี - หลักสูตรศิลปศาสตรบัณฑิต (วุฒิ ปวส. เทียบโอน)</t>
  </si>
  <si>
    <t>ระดับปริญญาตรี - หลักสูตรบริหารธุรกิจบัณฑิต (รับวุฒิ ปวช./ม.6)</t>
  </si>
  <si>
    <t>ชีววิทยาประยุกต์</t>
  </si>
  <si>
    <t>ระดับปริญญาตรี - หลักสูตรสถาปัตยกรรมศาสตรบัณฑิต 5 ปี (วุฒิ ปวช./ม.6)</t>
  </si>
  <si>
    <t>เทคโนโลยีการผลิต</t>
  </si>
  <si>
    <t>สถิติประยุกต์</t>
  </si>
  <si>
    <t>สุขภาพละความงาม</t>
  </si>
  <si>
    <t>การจัดการโลจิสติกส์และซัพพลายเชน</t>
  </si>
  <si>
    <t xml:space="preserve">วิศวกรรมเครื่องกล </t>
  </si>
  <si>
    <t xml:space="preserve">วิศวกรรมเครื่องกล  </t>
  </si>
  <si>
    <r>
      <t>หมายเหตุ</t>
    </r>
    <r>
      <rPr>
        <sz val="14"/>
        <rFont val="TH SarabunPSK"/>
        <family val="2"/>
      </rPr>
      <t xml:space="preserve"> ในกรณีที่จำนวนผู้สมัครสอบมีจำนวนน้อยกว่าจำนวนที่รับไว้ อาจมีสาเหตุมาจากคณะได้ดำเนินการรับสมัครเพิ่มเติม หรือ จากผู้สมัครที่เลือกไว้ในอันดับสอง</t>
    </r>
  </si>
  <si>
    <t>คณะพยาบาลศาสตร์</t>
  </si>
  <si>
    <t>พยาบาลศาสตรบัณฑิต</t>
  </si>
  <si>
    <t>วิทยาลัยการแพทย์แผนไทยประยุกต์</t>
  </si>
  <si>
    <t>TCAS 3</t>
  </si>
  <si>
    <t>TCAS 5</t>
  </si>
  <si>
    <t>ระดับปริญญาตรี - หลักสูตรพยาบาลศาสตรบัณฑิต 4 ปี (วุฒิ ม.6)</t>
  </si>
  <si>
    <t>อิเล็กทรอนิกส์อัจฉริยะ</t>
  </si>
  <si>
    <t>ภาคสมทบ</t>
  </si>
  <si>
    <t>ศิลปประดิษฐ์ในงานคหกรรมศาสตร์</t>
  </si>
  <si>
    <t>อุตสาหกรรมการบริการการบิน</t>
  </si>
  <si>
    <t>ระดับปริญญาตรี - หลักสูตรวิศวกรรมศาสตรบัณฑิต (วุฒิ ปวส.ต่อเนื่อง)</t>
  </si>
  <si>
    <t>วิศวกรรมระบบราง</t>
  </si>
  <si>
    <t>รับกลับเข้าศึกษา (Re รหัส)</t>
  </si>
  <si>
    <t>TCAS 1 (รอบ 1/1 , รอบ 1/2)</t>
  </si>
  <si>
    <t>วิทยาลัยการแพทย์แผนไทย</t>
  </si>
  <si>
    <t>ระดับปริญญาตรี - หลักสูตรอุตสาหกรรมศาสตรบัณฑิต (วุฒิ ปวส. ต่อเนื่อง)</t>
  </si>
  <si>
    <t>ระดับปริญญาตรี - หลักสูตรศึกษาศาสตรบัณฑิต (วุฒิ ปวช./ม.6)</t>
  </si>
  <si>
    <t>ระดับปริญญาตรี - หลักสูตรศิลปบัณฑิต  (วุฒิ ปวช./ม.6)</t>
  </si>
  <si>
    <t>เทคโนโลยีดิจิทัลเพื่อการศึกษา</t>
  </si>
  <si>
    <t>วิศวกรรมอิเล็กทรอนิกศ์อากาศยาน</t>
  </si>
  <si>
    <t xml:space="preserve">วิศวกรรมไฟฟ้า </t>
  </si>
  <si>
    <t>Business Administration - International Business Administration</t>
  </si>
  <si>
    <t>Business Administration - Logistics and Suppiy Chain Management</t>
  </si>
  <si>
    <t>การจัดการ - นวัตกรรมการจัดการธุรกิจ</t>
  </si>
  <si>
    <t>การตลาด - การตลาด</t>
  </si>
  <si>
    <t>ระดับปริญญาตรี - หลักสูตรศึกษาศาสตรบัณฑิต (วุฒิ ปวช./ม.6 )</t>
  </si>
  <si>
    <t>การตลาด - การค้าปลีก</t>
  </si>
  <si>
    <t>โครงการแลกเปลี่ยน</t>
  </si>
  <si>
    <t>นวัตกรรมผลิตภัณฑ์สุขภาพ</t>
  </si>
  <si>
    <t>TCAS 2 (รอบ 2/1 , รอบ 2/2)</t>
  </si>
  <si>
    <t>เทคโนโลยีสื่อดิจิทัล</t>
  </si>
  <si>
    <t>TCAS 4</t>
  </si>
  <si>
    <t>โควตานักกีฬา</t>
  </si>
  <si>
    <t xml:space="preserve">สอบตรง / รับตรง (ปวช./ปวส./กศน.) </t>
  </si>
  <si>
    <t>นักศึกษาเข้าใหม่ ปีการศึกษา 2563</t>
  </si>
  <si>
    <t>ระดับปริญญาตรี</t>
  </si>
  <si>
    <t>ระดับปริญญาตรี - หลักสูตรครุศาสตร์อุตสาหกรรมบัณฑิต (วุฒิ ปวช./ม.6)</t>
  </si>
  <si>
    <t>ครุศาสตร์วิศวกรรมคอมพิวเตอร์</t>
  </si>
  <si>
    <t>ครุศาสตร์วิศวกรรมเครื่องกล</t>
  </si>
  <si>
    <t>ครุศาสตร์วิศวกรรมไฟฟ้า</t>
  </si>
  <si>
    <t>ครุศาสตร์วิศวกรรมอุตสาหการ</t>
  </si>
  <si>
    <t>ครุศาสตร์วิศวกรรมอิเล็กทรอนิกส์และรบบอัตโนมัติ</t>
  </si>
  <si>
    <t>วิศวกรรมอุตสาหการ - วิศวกรรมอุตสาหการและโลจิสติกส์</t>
  </si>
  <si>
    <t>วิศวกรรมอุตสาหการ - วิศวกรรมระบบการผลิดอัตโนมิติ</t>
  </si>
  <si>
    <t>วิศวกรรมเกษตรอุตสาหกรรม</t>
  </si>
  <si>
    <t>วิศวกรรมอิเล็กทรอนิกส์และโทรคมนาคม</t>
  </si>
  <si>
    <t xml:space="preserve">วิศวกรรมอิเล็กทรอนิกส์และโทรคมนาคม </t>
  </si>
  <si>
    <t>การตลาด - การจัดการนิทรรศการ และการตลาดเชิงกิจกรรม</t>
  </si>
  <si>
    <t>การออกแบบแฟชั่นและนวัตกรรมเครื่องแต่งกาย</t>
  </si>
  <si>
    <t>ทัศนศิลป์</t>
  </si>
  <si>
    <t>นวัตกรรมการเรียนรุ้และเทคโนโลยีสารสนเทศ</t>
  </si>
  <si>
    <t>ศิลปศึกษา</t>
  </si>
  <si>
    <t>การวิเคราะห์และจัดการข้อมูลขนาดใหญ่</t>
  </si>
  <si>
    <t>วิทยาศาสตร์และการจัดการเทคโนโลยีอาหาร</t>
  </si>
  <si>
    <t>วิศวกรรมนวัตกรรมสิ่งทอ</t>
  </si>
  <si>
    <t>วิศวกกรรมวัสดุ - วิศวกรรมอุตสาหกรรมพลาสติก</t>
  </si>
  <si>
    <t>โควตา (ม.6/ปวช./ปวส.)</t>
  </si>
  <si>
    <t>Business Administration -  Marketing</t>
  </si>
  <si>
    <t>เศรษฐศาสตร์ - การพัฒนาธุรกิจและวิเคราะห์ธุรกิจ</t>
  </si>
  <si>
    <t>MOU (ม.6/ปวช./ปวส.)</t>
  </si>
  <si>
    <t>ข้อมูล ณ  วันที่ 25 กันยายน 2563  สำนักส่งเสริมวิชาการและงานทะเบียน  มหาวิทยาลัยเทคโนโลยีราชมงคลธัญบุรี</t>
  </si>
  <si>
    <t>รายงานจำนวนนักศึกษาใหม่ ระดับปริญญตรี  ปีการศึกษา 2563  จำแนกตามคณะ/สาขาวิชา ระดับการศึกษา 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</si>
</sst>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฿&quot;* #,##0.00_-;\-&quot;฿&quot;* #,##0.00_-;_-&quot;฿&quot;* &quot;-&quot;??_-;_-@_-"/>
    <numFmt numFmtId="187" formatCode="_(&quot;$&quot;* #,##0.00_);_(&quot;$&quot;* \(#,##0.00\);_(&quot;$&quot;* &quot;-&quot;??_);_(@_)"/>
  </numFmts>
  <fonts count="15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name val="TH SarabunPSK"/>
      <family val="2"/>
    </font>
    <font>
      <b/>
      <sz val="14"/>
      <name val="TH SarabunPSK"/>
      <family val="2"/>
    </font>
    <font>
      <b/>
      <sz val="14"/>
      <color rgb="FFFF0000"/>
      <name val="TH SarabunPSK"/>
      <family val="2"/>
    </font>
    <font>
      <sz val="14"/>
      <color rgb="FFFF0000"/>
      <name val="TH SarabunPSK"/>
      <family val="2"/>
    </font>
    <font>
      <b/>
      <u/>
      <sz val="14"/>
      <name val="TH SarabunPSK"/>
      <family val="2"/>
    </font>
    <font>
      <u/>
      <sz val="14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16"/>
      <color theme="1"/>
      <name val="TH SarabunPSK"/>
      <family val="2"/>
    </font>
    <font>
      <sz val="11"/>
      <color theme="0"/>
      <name val="Tahoma"/>
      <family val="2"/>
      <charset val="222"/>
      <scheme val="minor"/>
    </font>
    <font>
      <sz val="14"/>
      <color theme="0"/>
      <name val="TH SarabunPSK"/>
      <family val="2"/>
    </font>
    <font>
      <b/>
      <sz val="14"/>
      <color theme="0"/>
      <name val="TH SarabunPSK"/>
      <family val="2"/>
    </font>
    <font>
      <b/>
      <sz val="16"/>
      <color theme="0"/>
      <name val="TH SarabunPSK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1" fillId="6" borderId="0" applyNumberFormat="0" applyBorder="0" applyAlignment="0" applyProtection="0"/>
  </cellStyleXfs>
  <cellXfs count="182">
    <xf numFmtId="0" fontId="0" fillId="0" borderId="0" xfId="0"/>
    <xf numFmtId="0" fontId="2" fillId="0" borderId="0" xfId="0" applyFont="1" applyFill="1" applyAlignment="1">
      <alignment wrapText="1" shrinkToFit="1"/>
    </xf>
    <xf numFmtId="0" fontId="3" fillId="0" borderId="0" xfId="0" applyFont="1" applyFill="1" applyAlignment="1">
      <alignment wrapText="1" shrinkToFit="1"/>
    </xf>
    <xf numFmtId="0" fontId="3" fillId="0" borderId="0" xfId="0" applyFont="1" applyFill="1" applyAlignment="1">
      <alignment vertical="center" wrapText="1" shrinkToFit="1"/>
    </xf>
    <xf numFmtId="0" fontId="3" fillId="0" borderId="2" xfId="0" applyFont="1" applyFill="1" applyBorder="1" applyAlignment="1"/>
    <xf numFmtId="0" fontId="3" fillId="0" borderId="4" xfId="0" applyFont="1" applyFill="1" applyBorder="1" applyAlignment="1"/>
    <xf numFmtId="0" fontId="2" fillId="0" borderId="2" xfId="0" applyFont="1" applyFill="1" applyBorder="1" applyAlignment="1">
      <alignment horizontal="center" vertical="center" wrapText="1" shrinkToFit="1"/>
    </xf>
    <xf numFmtId="0" fontId="2" fillId="0" borderId="4" xfId="0" applyFont="1" applyFill="1" applyBorder="1" applyAlignment="1">
      <alignment horizontal="center" vertical="center" wrapText="1" shrinkToFit="1"/>
    </xf>
    <xf numFmtId="0" fontId="2" fillId="0" borderId="4" xfId="0" applyFont="1" applyFill="1" applyBorder="1" applyAlignment="1">
      <alignment horizontal="center" wrapText="1" shrinkToFit="1"/>
    </xf>
    <xf numFmtId="0" fontId="5" fillId="0" borderId="4" xfId="0" applyFont="1" applyFill="1" applyBorder="1" applyAlignment="1">
      <alignment horizontal="center" wrapText="1" shrinkToFit="1"/>
    </xf>
    <xf numFmtId="0" fontId="2" fillId="0" borderId="3" xfId="0" applyFont="1" applyFill="1" applyBorder="1" applyAlignment="1">
      <alignment horizontal="center" wrapText="1" shrinkToFit="1"/>
    </xf>
    <xf numFmtId="0" fontId="6" fillId="0" borderId="4" xfId="0" applyFont="1" applyFill="1" applyBorder="1" applyAlignment="1"/>
    <xf numFmtId="0" fontId="2" fillId="0" borderId="2" xfId="0" applyFont="1" applyFill="1" applyBorder="1" applyAlignment="1">
      <alignment horizontal="left"/>
    </xf>
    <xf numFmtId="0" fontId="3" fillId="0" borderId="2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vertical="center"/>
    </xf>
    <xf numFmtId="0" fontId="2" fillId="0" borderId="4" xfId="0" applyFont="1" applyFill="1" applyBorder="1" applyAlignment="1">
      <alignment horizontal="center" vertical="center" shrinkToFit="1"/>
    </xf>
    <xf numFmtId="0" fontId="2" fillId="0" borderId="4" xfId="0" applyFont="1" applyFill="1" applyBorder="1" applyAlignment="1">
      <alignment horizontal="center" shrinkToFit="1"/>
    </xf>
    <xf numFmtId="0" fontId="5" fillId="0" borderId="4" xfId="0" applyFont="1" applyFill="1" applyBorder="1" applyAlignment="1">
      <alignment horizontal="center" shrinkToFit="1"/>
    </xf>
    <xf numFmtId="0" fontId="2" fillId="0" borderId="3" xfId="0" applyFont="1" applyFill="1" applyBorder="1" applyAlignment="1">
      <alignment horizontal="center" shrinkToFit="1"/>
    </xf>
    <xf numFmtId="0" fontId="2" fillId="0" borderId="0" xfId="0" applyFont="1" applyFill="1" applyAlignment="1">
      <alignment shrinkToFit="1"/>
    </xf>
    <xf numFmtId="0" fontId="2" fillId="0" borderId="2" xfId="0" applyFont="1" applyFill="1" applyBorder="1" applyAlignment="1"/>
    <xf numFmtId="0" fontId="2" fillId="0" borderId="4" xfId="0" applyFont="1" applyFill="1" applyBorder="1" applyAlignment="1"/>
    <xf numFmtId="3" fontId="2" fillId="0" borderId="1" xfId="0" applyNumberFormat="1" applyFont="1" applyFill="1" applyBorder="1" applyAlignment="1">
      <alignment horizontal="center" vertical="center" wrapText="1" shrinkToFit="1"/>
    </xf>
    <xf numFmtId="0" fontId="3" fillId="0" borderId="4" xfId="0" applyFont="1" applyFill="1" applyBorder="1" applyAlignment="1">
      <alignment horizontal="right"/>
    </xf>
    <xf numFmtId="3" fontId="3" fillId="0" borderId="1" xfId="0" applyNumberFormat="1" applyFont="1" applyFill="1" applyBorder="1" applyAlignment="1">
      <alignment horizontal="center" vertical="center" wrapText="1" shrinkToFit="1"/>
    </xf>
    <xf numFmtId="3" fontId="4" fillId="0" borderId="1" xfId="0" applyNumberFormat="1" applyFont="1" applyFill="1" applyBorder="1" applyAlignment="1">
      <alignment horizontal="center" vertical="center" wrapText="1" shrinkToFit="1"/>
    </xf>
    <xf numFmtId="0" fontId="3" fillId="2" borderId="2" xfId="0" applyFont="1" applyFill="1" applyBorder="1" applyAlignment="1"/>
    <xf numFmtId="0" fontId="3" fillId="2" borderId="4" xfId="0" applyFont="1" applyFill="1" applyBorder="1" applyAlignment="1">
      <alignment horizontal="right"/>
    </xf>
    <xf numFmtId="3" fontId="3" fillId="2" borderId="1" xfId="0" applyNumberFormat="1" applyFont="1" applyFill="1" applyBorder="1" applyAlignment="1">
      <alignment horizontal="center" vertical="center" wrapText="1" shrinkToFit="1"/>
    </xf>
    <xf numFmtId="3" fontId="4" fillId="2" borderId="1" xfId="0" applyNumberFormat="1" applyFont="1" applyFill="1" applyBorder="1" applyAlignment="1">
      <alignment horizontal="center" vertical="center" wrapText="1" shrinkToFit="1"/>
    </xf>
    <xf numFmtId="3" fontId="2" fillId="0" borderId="2" xfId="0" applyNumberFormat="1" applyFont="1" applyFill="1" applyBorder="1" applyAlignment="1">
      <alignment horizontal="center" vertical="center" wrapText="1" shrinkToFit="1"/>
    </xf>
    <xf numFmtId="3" fontId="2" fillId="0" borderId="4" xfId="0" applyNumberFormat="1" applyFont="1" applyFill="1" applyBorder="1" applyAlignment="1">
      <alignment horizontal="center" vertical="center" wrapText="1" shrinkToFit="1"/>
    </xf>
    <xf numFmtId="3" fontId="3" fillId="0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/>
    </xf>
    <xf numFmtId="0" fontId="2" fillId="0" borderId="4" xfId="0" applyFont="1" applyFill="1" applyBorder="1" applyAlignment="1">
      <alignment vertical="center" wrapText="1"/>
    </xf>
    <xf numFmtId="0" fontId="2" fillId="0" borderId="0" xfId="0" applyFont="1" applyFill="1" applyAlignment="1">
      <alignment vertical="center" wrapText="1" shrinkToFit="1"/>
    </xf>
    <xf numFmtId="3" fontId="2" fillId="0" borderId="2" xfId="0" applyNumberFormat="1" applyFont="1" applyFill="1" applyBorder="1" applyAlignment="1">
      <alignment horizontal="center" vertical="center"/>
    </xf>
    <xf numFmtId="3" fontId="3" fillId="0" borderId="2" xfId="0" applyNumberFormat="1" applyFont="1" applyFill="1" applyBorder="1" applyAlignment="1">
      <alignment horizontal="center" vertical="center" wrapText="1" shrinkToFit="1"/>
    </xf>
    <xf numFmtId="3" fontId="4" fillId="0" borderId="2" xfId="0" applyNumberFormat="1" applyFont="1" applyFill="1" applyBorder="1" applyAlignment="1">
      <alignment horizontal="center" vertical="center" wrapText="1" shrinkToFit="1"/>
    </xf>
    <xf numFmtId="0" fontId="2" fillId="0" borderId="4" xfId="0" applyFont="1" applyFill="1" applyBorder="1" applyAlignment="1">
      <alignment horizontal="left"/>
    </xf>
    <xf numFmtId="0" fontId="3" fillId="0" borderId="4" xfId="0" applyFont="1" applyFill="1" applyBorder="1" applyAlignment="1">
      <alignment horizontal="left"/>
    </xf>
    <xf numFmtId="0" fontId="6" fillId="0" borderId="4" xfId="0" applyFont="1" applyFill="1" applyBorder="1" applyAlignment="1">
      <alignment horizontal="left"/>
    </xf>
    <xf numFmtId="3" fontId="3" fillId="0" borderId="4" xfId="0" applyNumberFormat="1" applyFont="1" applyFill="1" applyBorder="1" applyAlignment="1">
      <alignment horizontal="center" vertical="center" wrapText="1" shrinkToFit="1"/>
    </xf>
    <xf numFmtId="3" fontId="3" fillId="0" borderId="13" xfId="0" applyNumberFormat="1" applyFont="1" applyFill="1" applyBorder="1" applyAlignment="1">
      <alignment horizontal="center" vertical="center" wrapText="1" shrinkToFit="1"/>
    </xf>
    <xf numFmtId="3" fontId="4" fillId="0" borderId="4" xfId="0" applyNumberFormat="1" applyFont="1" applyFill="1" applyBorder="1" applyAlignment="1">
      <alignment horizontal="center" vertical="center" wrapText="1" shrinkToFit="1"/>
    </xf>
    <xf numFmtId="3" fontId="3" fillId="0" borderId="3" xfId="0" applyNumberFormat="1" applyFont="1" applyFill="1" applyBorder="1" applyAlignment="1">
      <alignment horizontal="center" vertical="center" wrapText="1" shrinkToFit="1"/>
    </xf>
    <xf numFmtId="3" fontId="3" fillId="2" borderId="2" xfId="0" applyNumberFormat="1" applyFont="1" applyFill="1" applyBorder="1" applyAlignment="1">
      <alignment horizontal="center" vertical="center" wrapText="1" shrinkToFit="1"/>
    </xf>
    <xf numFmtId="3" fontId="4" fillId="2" borderId="2" xfId="0" applyNumberFormat="1" applyFont="1" applyFill="1" applyBorder="1" applyAlignment="1">
      <alignment horizontal="center" vertical="center" wrapText="1" shrinkToFit="1"/>
    </xf>
    <xf numFmtId="187" fontId="3" fillId="0" borderId="2" xfId="1" applyNumberFormat="1" applyFont="1" applyFill="1" applyBorder="1" applyAlignment="1"/>
    <xf numFmtId="3" fontId="2" fillId="0" borderId="2" xfId="1" applyNumberFormat="1" applyFont="1" applyFill="1" applyBorder="1" applyAlignment="1">
      <alignment horizontal="center" vertical="center" wrapText="1" shrinkToFit="1"/>
    </xf>
    <xf numFmtId="3" fontId="2" fillId="0" borderId="4" xfId="1" applyNumberFormat="1" applyFont="1" applyFill="1" applyBorder="1" applyAlignment="1">
      <alignment horizontal="center" vertical="center" wrapText="1" shrinkToFit="1"/>
    </xf>
    <xf numFmtId="3" fontId="2" fillId="0" borderId="3" xfId="0" applyNumberFormat="1" applyFont="1" applyFill="1" applyBorder="1" applyAlignment="1">
      <alignment horizontal="center" vertical="center" wrapText="1" shrinkToFit="1"/>
    </xf>
    <xf numFmtId="0" fontId="3" fillId="0" borderId="2" xfId="0" applyFont="1" applyFill="1" applyBorder="1" applyAlignment="1">
      <alignment vertical="center"/>
    </xf>
    <xf numFmtId="0" fontId="2" fillId="0" borderId="3" xfId="0" applyFont="1" applyFill="1" applyBorder="1" applyAlignment="1">
      <alignment vertical="center"/>
    </xf>
    <xf numFmtId="0" fontId="3" fillId="0" borderId="5" xfId="0" applyFont="1" applyFill="1" applyBorder="1" applyAlignment="1"/>
    <xf numFmtId="0" fontId="3" fillId="0" borderId="6" xfId="0" applyFont="1" applyFill="1" applyBorder="1" applyAlignment="1">
      <alignment horizontal="right"/>
    </xf>
    <xf numFmtId="0" fontId="2" fillId="0" borderId="10" xfId="0" applyFont="1" applyFill="1" applyBorder="1" applyAlignment="1"/>
    <xf numFmtId="0" fontId="2" fillId="0" borderId="11" xfId="0" applyFont="1" applyFill="1" applyBorder="1" applyAlignment="1"/>
    <xf numFmtId="3" fontId="2" fillId="0" borderId="14" xfId="0" applyNumberFormat="1" applyFont="1" applyFill="1" applyBorder="1" applyAlignment="1">
      <alignment horizontal="center" vertical="center" wrapText="1" shrinkToFit="1"/>
    </xf>
    <xf numFmtId="3" fontId="5" fillId="0" borderId="4" xfId="0" applyNumberFormat="1" applyFont="1" applyFill="1" applyBorder="1" applyAlignment="1">
      <alignment horizontal="center" vertical="center" wrapText="1" shrinkToFit="1"/>
    </xf>
    <xf numFmtId="0" fontId="3" fillId="0" borderId="2" xfId="0" applyFont="1" applyFill="1" applyBorder="1" applyAlignment="1">
      <alignment horizontal="left"/>
    </xf>
    <xf numFmtId="0" fontId="3" fillId="2" borderId="2" xfId="0" applyFont="1" applyFill="1" applyBorder="1" applyAlignment="1">
      <alignment vertical="center"/>
    </xf>
    <xf numFmtId="0" fontId="3" fillId="2" borderId="4" xfId="0" applyFont="1" applyFill="1" applyBorder="1" applyAlignment="1">
      <alignment horizontal="right" vertical="center"/>
    </xf>
    <xf numFmtId="3" fontId="2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wrapText="1" shrinkToFit="1"/>
    </xf>
    <xf numFmtId="0" fontId="3" fillId="0" borderId="2" xfId="0" applyFont="1" applyFill="1" applyBorder="1" applyAlignment="1">
      <alignment horizontal="center"/>
    </xf>
    <xf numFmtId="0" fontId="3" fillId="0" borderId="0" xfId="0" applyFont="1" applyFill="1" applyAlignment="1">
      <alignment horizontal="center" wrapText="1" shrinkToFit="1"/>
    </xf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right"/>
    </xf>
    <xf numFmtId="3" fontId="3" fillId="2" borderId="5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right"/>
    </xf>
    <xf numFmtId="0" fontId="3" fillId="2" borderId="3" xfId="0" applyFont="1" applyFill="1" applyBorder="1" applyAlignment="1">
      <alignment horizontal="right"/>
    </xf>
    <xf numFmtId="3" fontId="3" fillId="3" borderId="2" xfId="0" applyNumberFormat="1" applyFont="1" applyFill="1" applyBorder="1" applyAlignment="1"/>
    <xf numFmtId="3" fontId="3" fillId="3" borderId="3" xfId="0" applyNumberFormat="1" applyFont="1" applyFill="1" applyBorder="1" applyAlignment="1">
      <alignment horizontal="right"/>
    </xf>
    <xf numFmtId="3" fontId="3" fillId="3" borderId="1" xfId="0" applyNumberFormat="1" applyFont="1" applyFill="1" applyBorder="1" applyAlignment="1">
      <alignment horizontal="center" vertical="center" wrapText="1" shrinkToFit="1"/>
    </xf>
    <xf numFmtId="3" fontId="4" fillId="3" borderId="1" xfId="0" applyNumberFormat="1" applyFont="1" applyFill="1" applyBorder="1" applyAlignment="1">
      <alignment horizontal="center" vertical="center" wrapText="1" shrinkToFit="1"/>
    </xf>
    <xf numFmtId="3" fontId="3" fillId="0" borderId="0" xfId="0" applyNumberFormat="1" applyFont="1" applyFill="1" applyAlignment="1">
      <alignment wrapText="1" shrinkToFit="1"/>
    </xf>
    <xf numFmtId="0" fontId="3" fillId="0" borderId="0" xfId="0" applyFont="1" applyFill="1" applyAlignment="1"/>
    <xf numFmtId="0" fontId="3" fillId="0" borderId="0" xfId="0" applyFont="1" applyFill="1" applyAlignment="1">
      <alignment horizontal="center" vertical="center" wrapText="1" shrinkToFit="1"/>
    </xf>
    <xf numFmtId="0" fontId="4" fillId="0" borderId="0" xfId="0" applyFont="1" applyFill="1" applyAlignment="1">
      <alignment horizontal="center" wrapText="1" shrinkToFit="1"/>
    </xf>
    <xf numFmtId="3" fontId="3" fillId="0" borderId="0" xfId="0" applyNumberFormat="1" applyFont="1" applyFill="1" applyAlignment="1">
      <alignment horizontal="center" wrapText="1" shrinkToFit="1"/>
    </xf>
    <xf numFmtId="0" fontId="2" fillId="0" borderId="0" xfId="0" applyFont="1" applyFill="1" applyAlignment="1"/>
    <xf numFmtId="0" fontId="7" fillId="0" borderId="0" xfId="0" applyFont="1" applyFill="1" applyAlignment="1"/>
    <xf numFmtId="0" fontId="2" fillId="0" borderId="0" xfId="0" applyFont="1" applyFill="1" applyAlignment="1">
      <alignment horizontal="center" vertical="center" wrapText="1" shrinkToFit="1"/>
    </xf>
    <xf numFmtId="3" fontId="2" fillId="0" borderId="0" xfId="0" applyNumberFormat="1" applyFont="1" applyFill="1" applyAlignment="1">
      <alignment horizontal="center" vertical="center" wrapText="1" shrinkToFit="1"/>
    </xf>
    <xf numFmtId="0" fontId="5" fillId="0" borderId="0" xfId="0" applyFont="1" applyFill="1" applyAlignment="1">
      <alignment horizontal="center" wrapText="1" shrinkToFit="1"/>
    </xf>
    <xf numFmtId="0" fontId="3" fillId="0" borderId="4" xfId="0" applyFont="1" applyFill="1" applyBorder="1" applyAlignment="1">
      <alignment vertical="center"/>
    </xf>
    <xf numFmtId="0" fontId="8" fillId="0" borderId="4" xfId="0" applyFont="1" applyFill="1" applyBorder="1" applyAlignment="1">
      <alignment vertical="center"/>
    </xf>
    <xf numFmtId="0" fontId="2" fillId="0" borderId="5" xfId="0" applyFont="1" applyFill="1" applyBorder="1" applyAlignment="1"/>
    <xf numFmtId="0" fontId="2" fillId="0" borderId="6" xfId="0" applyFont="1" applyFill="1" applyBorder="1" applyAlignment="1"/>
    <xf numFmtId="0" fontId="3" fillId="0" borderId="12" xfId="0" applyFont="1" applyFill="1" applyBorder="1" applyAlignment="1">
      <alignment horizontal="right"/>
    </xf>
    <xf numFmtId="0" fontId="3" fillId="0" borderId="4" xfId="0" applyFont="1" applyFill="1" applyBorder="1" applyAlignment="1">
      <alignment horizontal="center" vertical="center"/>
    </xf>
    <xf numFmtId="3" fontId="3" fillId="0" borderId="4" xfId="0" applyNumberFormat="1" applyFont="1" applyFill="1" applyBorder="1" applyAlignment="1">
      <alignment horizontal="center" vertical="center"/>
    </xf>
    <xf numFmtId="3" fontId="2" fillId="0" borderId="4" xfId="0" applyNumberFormat="1" applyFont="1" applyFill="1" applyBorder="1" applyAlignment="1">
      <alignment horizontal="center" vertical="center"/>
    </xf>
    <xf numFmtId="0" fontId="9" fillId="0" borderId="4" xfId="0" applyFont="1" applyFill="1" applyBorder="1" applyAlignment="1">
      <alignment vertical="center"/>
    </xf>
    <xf numFmtId="0" fontId="8" fillId="0" borderId="4" xfId="0" applyFont="1" applyFill="1" applyBorder="1" applyAlignment="1">
      <alignment horizontal="left" vertical="center"/>
    </xf>
    <xf numFmtId="0" fontId="9" fillId="0" borderId="4" xfId="0" applyFont="1" applyFill="1" applyBorder="1" applyAlignment="1">
      <alignment horizontal="right" vertical="center"/>
    </xf>
    <xf numFmtId="3" fontId="2" fillId="0" borderId="0" xfId="0" applyNumberFormat="1" applyFont="1" applyFill="1" applyBorder="1" applyAlignment="1">
      <alignment horizontal="center" wrapText="1" shrinkToFit="1"/>
    </xf>
    <xf numFmtId="3" fontId="3" fillId="0" borderId="0" xfId="0" applyNumberFormat="1" applyFont="1" applyFill="1" applyBorder="1" applyAlignment="1">
      <alignment horizontal="center" vertical="center" wrapText="1" shrinkToFit="1"/>
    </xf>
    <xf numFmtId="3" fontId="2" fillId="0" borderId="12" xfId="0" applyNumberFormat="1" applyFont="1" applyFill="1" applyBorder="1" applyAlignment="1">
      <alignment horizontal="center" vertical="center" wrapText="1" shrinkToFit="1"/>
    </xf>
    <xf numFmtId="3" fontId="8" fillId="0" borderId="3" xfId="0" applyNumberFormat="1" applyFont="1" applyFill="1" applyBorder="1" applyAlignment="1">
      <alignment vertical="center" shrinkToFit="1"/>
    </xf>
    <xf numFmtId="0" fontId="10" fillId="0" borderId="0" xfId="0" applyFont="1"/>
    <xf numFmtId="3" fontId="0" fillId="0" borderId="0" xfId="0" applyNumberFormat="1"/>
    <xf numFmtId="0" fontId="3" fillId="0" borderId="4" xfId="0" applyFont="1" applyFill="1" applyBorder="1" applyAlignment="1">
      <alignment horizontal="right" vertical="center"/>
    </xf>
    <xf numFmtId="0" fontId="2" fillId="0" borderId="4" xfId="0" applyFont="1" applyFill="1" applyBorder="1" applyAlignment="1">
      <alignment horizontal="left" vertical="center"/>
    </xf>
    <xf numFmtId="3" fontId="5" fillId="0" borderId="4" xfId="0" applyNumberFormat="1" applyFont="1" applyFill="1" applyBorder="1" applyAlignment="1">
      <alignment horizontal="center" vertical="center"/>
    </xf>
    <xf numFmtId="3" fontId="3" fillId="0" borderId="0" xfId="0" applyNumberFormat="1" applyFont="1" applyFill="1" applyAlignment="1">
      <alignment horizontal="center" vertical="center" wrapText="1" shrinkToFit="1"/>
    </xf>
    <xf numFmtId="0" fontId="3" fillId="0" borderId="10" xfId="0" applyFont="1" applyFill="1" applyBorder="1" applyAlignment="1"/>
    <xf numFmtId="0" fontId="3" fillId="0" borderId="11" xfId="0" applyFont="1" applyFill="1" applyBorder="1" applyAlignment="1"/>
    <xf numFmtId="3" fontId="2" fillId="0" borderId="10" xfId="0" applyNumberFormat="1" applyFont="1" applyFill="1" applyBorder="1" applyAlignment="1">
      <alignment horizontal="center" vertical="center" wrapText="1" shrinkToFit="1"/>
    </xf>
    <xf numFmtId="3" fontId="2" fillId="0" borderId="11" xfId="0" applyNumberFormat="1" applyFont="1" applyFill="1" applyBorder="1" applyAlignment="1">
      <alignment horizontal="center" vertical="center" wrapText="1" shrinkToFit="1"/>
    </xf>
    <xf numFmtId="3" fontId="5" fillId="0" borderId="11" xfId="0" applyNumberFormat="1" applyFont="1" applyFill="1" applyBorder="1" applyAlignment="1">
      <alignment horizontal="center" vertical="center" wrapText="1" shrinkToFit="1"/>
    </xf>
    <xf numFmtId="0" fontId="3" fillId="2" borderId="1" xfId="0" applyFont="1" applyFill="1" applyBorder="1" applyAlignment="1">
      <alignment horizontal="right"/>
    </xf>
    <xf numFmtId="0" fontId="3" fillId="2" borderId="1" xfId="0" applyFont="1" applyFill="1" applyBorder="1" applyAlignment="1"/>
    <xf numFmtId="0" fontId="3" fillId="0" borderId="11" xfId="0" applyFont="1" applyFill="1" applyBorder="1" applyAlignment="1">
      <alignment horizontal="right"/>
    </xf>
    <xf numFmtId="187" fontId="3" fillId="0" borderId="10" xfId="1" applyNumberFormat="1" applyFont="1" applyFill="1" applyBorder="1" applyAlignment="1"/>
    <xf numFmtId="187" fontId="3" fillId="0" borderId="11" xfId="1" applyNumberFormat="1" applyFont="1" applyFill="1" applyBorder="1" applyAlignment="1"/>
    <xf numFmtId="3" fontId="2" fillId="0" borderId="10" xfId="1" applyNumberFormat="1" applyFont="1" applyFill="1" applyBorder="1" applyAlignment="1">
      <alignment horizontal="center" vertical="center" wrapText="1" shrinkToFit="1"/>
    </xf>
    <xf numFmtId="3" fontId="2" fillId="0" borderId="11" xfId="1" applyNumberFormat="1" applyFont="1" applyFill="1" applyBorder="1" applyAlignment="1">
      <alignment horizontal="center" vertical="center" wrapText="1" shrinkToFit="1"/>
    </xf>
    <xf numFmtId="3" fontId="3" fillId="2" borderId="3" xfId="0" applyNumberFormat="1" applyFont="1" applyFill="1" applyBorder="1" applyAlignment="1">
      <alignment horizontal="center" vertical="center" wrapText="1" shrinkToFit="1"/>
    </xf>
    <xf numFmtId="0" fontId="2" fillId="0" borderId="1" xfId="0" applyFont="1" applyFill="1" applyBorder="1" applyAlignment="1">
      <alignment horizontal="center"/>
    </xf>
    <xf numFmtId="3" fontId="4" fillId="0" borderId="1" xfId="0" applyNumberFormat="1" applyFont="1" applyFill="1" applyBorder="1" applyAlignment="1">
      <alignment horizontal="center" vertical="center"/>
    </xf>
    <xf numFmtId="3" fontId="4" fillId="4" borderId="1" xfId="0" applyNumberFormat="1" applyFont="1" applyFill="1" applyBorder="1" applyAlignment="1">
      <alignment horizontal="center" vertical="center" wrapText="1" shrinkToFit="1"/>
    </xf>
    <xf numFmtId="3" fontId="3" fillId="2" borderId="1" xfId="0" applyNumberFormat="1" applyFont="1" applyFill="1" applyBorder="1" applyAlignment="1">
      <alignment horizontal="center" vertical="center"/>
    </xf>
    <xf numFmtId="3" fontId="2" fillId="0" borderId="0" xfId="0" applyNumberFormat="1" applyFont="1" applyFill="1" applyAlignment="1">
      <alignment wrapText="1" shrinkToFit="1"/>
    </xf>
    <xf numFmtId="3" fontId="2" fillId="0" borderId="0" xfId="0" applyNumberFormat="1" applyFont="1" applyFill="1" applyAlignment="1">
      <alignment horizontal="center" wrapText="1" shrinkToFit="1"/>
    </xf>
    <xf numFmtId="3" fontId="5" fillId="0" borderId="1" xfId="0" applyNumberFormat="1" applyFont="1" applyFill="1" applyBorder="1" applyAlignment="1">
      <alignment horizontal="center" vertical="center"/>
    </xf>
    <xf numFmtId="3" fontId="3" fillId="5" borderId="1" xfId="0" applyNumberFormat="1" applyFont="1" applyFill="1" applyBorder="1" applyAlignment="1">
      <alignment horizontal="center" vertical="center" wrapText="1" shrinkToFit="1"/>
    </xf>
    <xf numFmtId="3" fontId="3" fillId="0" borderId="1" xfId="0" applyNumberFormat="1" applyFont="1" applyFill="1" applyBorder="1" applyAlignment="1">
      <alignment horizontal="center" vertical="center"/>
    </xf>
    <xf numFmtId="3" fontId="3" fillId="0" borderId="5" xfId="0" applyNumberFormat="1" applyFont="1" applyFill="1" applyBorder="1" applyAlignment="1">
      <alignment horizontal="center" vertical="center" wrapText="1" shrinkToFit="1"/>
    </xf>
    <xf numFmtId="3" fontId="5" fillId="0" borderId="1" xfId="0" applyNumberFormat="1" applyFont="1" applyFill="1" applyBorder="1" applyAlignment="1">
      <alignment horizontal="center" vertical="center" wrapText="1" shrinkToFit="1"/>
    </xf>
    <xf numFmtId="0" fontId="3" fillId="0" borderId="8" xfId="0" applyFont="1" applyFill="1" applyBorder="1" applyAlignment="1">
      <alignment wrapText="1" shrinkToFit="1"/>
    </xf>
    <xf numFmtId="0" fontId="12" fillId="6" borderId="1" xfId="2" applyFont="1" applyBorder="1" applyAlignment="1">
      <alignment horizontal="center" vertical="center" wrapText="1" shrinkToFit="1"/>
    </xf>
    <xf numFmtId="0" fontId="12" fillId="6" borderId="14" xfId="2" applyFont="1" applyBorder="1" applyAlignment="1">
      <alignment horizontal="center" vertical="center" wrapText="1" shrinkToFit="1"/>
    </xf>
    <xf numFmtId="0" fontId="12" fillId="6" borderId="1" xfId="2" applyFont="1" applyBorder="1" applyAlignment="1">
      <alignment horizontal="center" wrapText="1" shrinkToFit="1"/>
    </xf>
    <xf numFmtId="0" fontId="12" fillId="6" borderId="2" xfId="2" applyFont="1" applyBorder="1" applyAlignment="1">
      <alignment horizontal="center" vertical="center" wrapText="1" shrinkToFit="1"/>
    </xf>
    <xf numFmtId="0" fontId="12" fillId="6" borderId="4" xfId="2" applyFont="1" applyBorder="1" applyAlignment="1">
      <alignment horizontal="center" vertical="center" wrapText="1" shrinkToFit="1"/>
    </xf>
    <xf numFmtId="0" fontId="12" fillId="6" borderId="3" xfId="2" applyFont="1" applyBorder="1" applyAlignment="1">
      <alignment horizontal="center" vertical="center" wrapText="1" shrinkToFit="1"/>
    </xf>
    <xf numFmtId="0" fontId="12" fillId="6" borderId="13" xfId="2" applyFont="1" applyBorder="1" applyAlignment="1">
      <alignment horizontal="center" vertical="center" wrapText="1" shrinkToFit="1"/>
    </xf>
    <xf numFmtId="0" fontId="12" fillId="6" borderId="14" xfId="2" applyFont="1" applyBorder="1" applyAlignment="1">
      <alignment horizontal="center" vertical="center" wrapText="1" shrinkToFit="1"/>
    </xf>
    <xf numFmtId="0" fontId="13" fillId="6" borderId="5" xfId="2" applyFont="1" applyBorder="1" applyAlignment="1">
      <alignment horizontal="center" vertical="center" wrapText="1" shrinkToFit="1"/>
    </xf>
    <xf numFmtId="0" fontId="13" fillId="6" borderId="6" xfId="2" applyFont="1" applyBorder="1" applyAlignment="1">
      <alignment horizontal="center" vertical="center" wrapText="1" shrinkToFit="1"/>
    </xf>
    <xf numFmtId="0" fontId="13" fillId="6" borderId="7" xfId="2" applyFont="1" applyBorder="1" applyAlignment="1">
      <alignment horizontal="center" vertical="center" wrapText="1" shrinkToFit="1"/>
    </xf>
    <xf numFmtId="0" fontId="13" fillId="6" borderId="10" xfId="2" applyFont="1" applyBorder="1" applyAlignment="1">
      <alignment horizontal="center" vertical="center" wrapText="1" shrinkToFit="1"/>
    </xf>
    <xf numFmtId="0" fontId="13" fillId="6" borderId="11" xfId="2" applyFont="1" applyBorder="1" applyAlignment="1">
      <alignment horizontal="center" vertical="center" wrapText="1" shrinkToFit="1"/>
    </xf>
    <xf numFmtId="0" fontId="13" fillId="6" borderId="12" xfId="2" applyFont="1" applyBorder="1" applyAlignment="1">
      <alignment horizontal="center" vertical="center" wrapText="1" shrinkToFit="1"/>
    </xf>
    <xf numFmtId="0" fontId="12" fillId="6" borderId="2" xfId="2" applyFont="1" applyBorder="1" applyAlignment="1">
      <alignment horizontal="center" vertical="center" wrapText="1"/>
    </xf>
    <xf numFmtId="0" fontId="12" fillId="6" borderId="4" xfId="2" applyFont="1" applyBorder="1" applyAlignment="1">
      <alignment horizontal="center" vertical="center" wrapText="1"/>
    </xf>
    <xf numFmtId="0" fontId="12" fillId="6" borderId="3" xfId="2" applyFont="1" applyBorder="1" applyAlignment="1">
      <alignment horizontal="center" vertical="center" wrapText="1"/>
    </xf>
    <xf numFmtId="0" fontId="12" fillId="6" borderId="5" xfId="2" applyFont="1" applyBorder="1" applyAlignment="1">
      <alignment horizontal="center" vertical="center" wrapText="1" shrinkToFit="1"/>
    </xf>
    <xf numFmtId="0" fontId="12" fillId="6" borderId="6" xfId="2" applyFont="1" applyBorder="1" applyAlignment="1">
      <alignment horizontal="center" vertical="center" wrapText="1" shrinkToFit="1"/>
    </xf>
    <xf numFmtId="0" fontId="12" fillId="6" borderId="7" xfId="2" applyFont="1" applyBorder="1" applyAlignment="1">
      <alignment horizontal="center" vertical="center" wrapText="1" shrinkToFit="1"/>
    </xf>
    <xf numFmtId="0" fontId="3" fillId="0" borderId="0" xfId="0" applyFont="1" applyFill="1" applyBorder="1" applyAlignment="1">
      <alignment horizontal="center" vertical="center" wrapText="1" shrinkToFit="1"/>
    </xf>
    <xf numFmtId="0" fontId="14" fillId="6" borderId="5" xfId="2" applyFont="1" applyBorder="1" applyAlignment="1">
      <alignment horizontal="center" vertical="center"/>
    </xf>
    <xf numFmtId="0" fontId="14" fillId="6" borderId="7" xfId="2" applyFont="1" applyBorder="1" applyAlignment="1">
      <alignment vertical="center"/>
    </xf>
    <xf numFmtId="0" fontId="14" fillId="6" borderId="8" xfId="2" applyFont="1" applyBorder="1" applyAlignment="1">
      <alignment vertical="center"/>
    </xf>
    <xf numFmtId="0" fontId="14" fillId="6" borderId="9" xfId="2" applyFont="1" applyBorder="1" applyAlignment="1">
      <alignment vertical="center"/>
    </xf>
    <xf numFmtId="0" fontId="14" fillId="6" borderId="10" xfId="2" applyFont="1" applyBorder="1" applyAlignment="1">
      <alignment vertical="center"/>
    </xf>
    <xf numFmtId="0" fontId="14" fillId="6" borderId="12" xfId="2" applyFont="1" applyBorder="1" applyAlignment="1">
      <alignment vertical="center"/>
    </xf>
    <xf numFmtId="0" fontId="14" fillId="6" borderId="2" xfId="2" applyFont="1" applyBorder="1" applyAlignment="1">
      <alignment horizontal="center" wrapText="1" shrinkToFit="1"/>
    </xf>
    <xf numFmtId="0" fontId="14" fillId="6" borderId="4" xfId="2" applyFont="1" applyBorder="1" applyAlignment="1">
      <alignment horizontal="center" wrapText="1" shrinkToFit="1"/>
    </xf>
    <xf numFmtId="0" fontId="14" fillId="6" borderId="4" xfId="2" applyFont="1" applyBorder="1"/>
    <xf numFmtId="0" fontId="14" fillId="6" borderId="3" xfId="2" applyFont="1" applyBorder="1"/>
    <xf numFmtId="0" fontId="13" fillId="6" borderId="2" xfId="2" applyFont="1" applyBorder="1" applyAlignment="1">
      <alignment horizontal="center" vertical="center" wrapText="1" shrinkToFit="1"/>
    </xf>
    <xf numFmtId="0" fontId="13" fillId="6" borderId="4" xfId="2" applyFont="1" applyBorder="1" applyAlignment="1">
      <alignment horizontal="center" vertical="center" wrapText="1" shrinkToFit="1"/>
    </xf>
    <xf numFmtId="0" fontId="13" fillId="6" borderId="3" xfId="2" applyFont="1" applyBorder="1" applyAlignment="1">
      <alignment horizontal="center" vertical="center" wrapText="1" shrinkToFit="1"/>
    </xf>
    <xf numFmtId="0" fontId="12" fillId="6" borderId="13" xfId="2" applyFont="1" applyBorder="1" applyAlignment="1">
      <alignment horizontal="center" wrapText="1" shrinkToFit="1"/>
    </xf>
    <xf numFmtId="0" fontId="12" fillId="6" borderId="15" xfId="2" applyFont="1" applyBorder="1" applyAlignment="1"/>
    <xf numFmtId="0" fontId="12" fillId="6" borderId="14" xfId="2" applyFont="1" applyBorder="1" applyAlignment="1"/>
    <xf numFmtId="0" fontId="12" fillId="6" borderId="6" xfId="2" applyFont="1" applyBorder="1" applyAlignment="1">
      <alignment vertical="center"/>
    </xf>
    <xf numFmtId="0" fontId="12" fillId="6" borderId="7" xfId="2" applyFont="1" applyBorder="1" applyAlignment="1">
      <alignment vertical="center"/>
    </xf>
    <xf numFmtId="0" fontId="12" fillId="6" borderId="8" xfId="2" applyFont="1" applyBorder="1" applyAlignment="1">
      <alignment vertical="center"/>
    </xf>
    <xf numFmtId="0" fontId="12" fillId="6" borderId="0" xfId="2" applyFont="1" applyBorder="1" applyAlignment="1">
      <alignment vertical="center"/>
    </xf>
    <xf numFmtId="0" fontId="12" fillId="6" borderId="9" xfId="2" applyFont="1" applyBorder="1" applyAlignment="1">
      <alignment vertical="center"/>
    </xf>
    <xf numFmtId="0" fontId="12" fillId="6" borderId="10" xfId="2" applyFont="1" applyBorder="1" applyAlignment="1">
      <alignment vertical="center"/>
    </xf>
    <xf numFmtId="0" fontId="12" fillId="6" borderId="11" xfId="2" applyFont="1" applyBorder="1" applyAlignment="1">
      <alignment vertical="center"/>
    </xf>
    <xf numFmtId="0" fontId="12" fillId="6" borderId="12" xfId="2" applyFont="1" applyBorder="1" applyAlignment="1">
      <alignment vertical="center"/>
    </xf>
    <xf numFmtId="0" fontId="12" fillId="6" borderId="4" xfId="2" applyFont="1" applyBorder="1"/>
    <xf numFmtId="0" fontId="12" fillId="6" borderId="3" xfId="2" applyFont="1" applyBorder="1"/>
    <xf numFmtId="0" fontId="12" fillId="6" borderId="2" xfId="2" applyFont="1" applyBorder="1" applyAlignment="1">
      <alignment horizontal="center" vertical="center"/>
    </xf>
    <xf numFmtId="0" fontId="12" fillId="6" borderId="4" xfId="2" applyFont="1" applyBorder="1" applyAlignment="1">
      <alignment horizontal="center" vertical="center"/>
    </xf>
    <xf numFmtId="0" fontId="12" fillId="6" borderId="3" xfId="2" applyFont="1" applyBorder="1" applyAlignment="1">
      <alignment horizontal="center" vertical="center"/>
    </xf>
  </cellXfs>
  <cellStyles count="3">
    <cellStyle name="Accent1" xfId="2" builtinId="29"/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F8F8F8"/>
      <color rgb="FFFF0000"/>
      <color rgb="FFDA0817"/>
      <color rgb="FFA50021"/>
      <color rgb="FFE63A18"/>
      <color rgb="FFD0202D"/>
      <color rgb="FFD84118"/>
      <color rgb="FFF83AB4"/>
      <color rgb="FFF818A8"/>
      <color rgb="FFC61C34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32"/>
    </mc:Choice>
    <mc:Fallback>
      <c:style val="32"/>
    </mc:Fallback>
  </mc:AlternateContent>
  <c:chart>
    <c:title>
      <c:tx>
        <c:rich>
          <a:bodyPr/>
          <a:lstStyle/>
          <a:p>
            <a:pPr>
              <a:defRPr/>
            </a:pPr>
            <a:r>
              <a:rPr lang="th-TH" sz="2000">
                <a:latin typeface="Angsana New" panose="02020603050405020304" pitchFamily="18" charset="-34"/>
                <a:cs typeface="Angsana New" panose="02020603050405020304" pitchFamily="18" charset="-34"/>
              </a:rPr>
              <a:t>จำนวนนักศึกษาเข้าใหม่</a:t>
            </a:r>
            <a:r>
              <a:rPr lang="th-TH" sz="2000" baseline="0">
                <a:latin typeface="Angsana New" panose="02020603050405020304" pitchFamily="18" charset="-34"/>
                <a:cs typeface="Angsana New" panose="02020603050405020304" pitchFamily="18" charset="-34"/>
              </a:rPr>
              <a:t>  ปีการศึกษา 25</a:t>
            </a:r>
            <a:r>
              <a:rPr lang="en-US" sz="2000" baseline="0">
                <a:latin typeface="Angsana New" panose="02020603050405020304" pitchFamily="18" charset="-34"/>
                <a:cs typeface="Angsana New" panose="02020603050405020304" pitchFamily="18" charset="-34"/>
              </a:rPr>
              <a:t>63</a:t>
            </a:r>
            <a:endParaRPr lang="en-US" sz="2000">
              <a:latin typeface="Angsana New" panose="02020603050405020304" pitchFamily="18" charset="-34"/>
              <a:cs typeface="Angsana New" panose="02020603050405020304" pitchFamily="18" charset="-34"/>
            </a:endParaRP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4638717216731779E-2"/>
          <c:y val="0.10046541505447576"/>
          <c:w val="0.90515926550266224"/>
          <c:h val="0.60989968032198649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00B0F0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FFFF00"/>
              </a:solidFill>
            </c:spPr>
          </c:dPt>
          <c:dPt>
            <c:idx val="1"/>
            <c:invertIfNegative val="0"/>
            <c:bubble3D val="0"/>
            <c:spPr>
              <a:solidFill>
                <a:srgbClr val="8D2EC2"/>
              </a:solidFill>
            </c:spPr>
          </c:dPt>
          <c:dPt>
            <c:idx val="2"/>
            <c:invertIfNegative val="0"/>
            <c:bubble3D val="0"/>
            <c:spPr>
              <a:solidFill>
                <a:srgbClr val="00B050"/>
              </a:solidFill>
            </c:spPr>
          </c:dPt>
          <c:dPt>
            <c:idx val="3"/>
            <c:invertIfNegative val="0"/>
            <c:bubble3D val="0"/>
            <c:spPr>
              <a:solidFill>
                <a:srgbClr val="A50021"/>
              </a:solidFill>
            </c:spPr>
          </c:dPt>
          <c:dPt>
            <c:idx val="4"/>
            <c:invertIfNegative val="0"/>
            <c:bubble3D val="0"/>
            <c:spPr>
              <a:solidFill>
                <a:srgbClr val="00B0F0"/>
              </a:solidFill>
              <a:effectLst>
                <a:outerShdw blurRad="40000" dist="23000" dir="5400000" rotWithShape="0">
                  <a:srgbClr val="3399FF">
                    <a:alpha val="35000"/>
                  </a:srgbClr>
                </a:outerShdw>
              </a:effectLst>
            </c:spPr>
          </c:dPt>
          <c:dPt>
            <c:idx val="5"/>
            <c:invertIfNegative val="0"/>
            <c:bubble3D val="0"/>
            <c:spPr>
              <a:solidFill>
                <a:srgbClr val="F83AB4"/>
              </a:solidFill>
            </c:spPr>
          </c:dPt>
          <c:dPt>
            <c:idx val="6"/>
            <c:invertIfNegative val="0"/>
            <c:bubble3D val="0"/>
            <c:spPr>
              <a:solidFill>
                <a:srgbClr val="E63A18"/>
              </a:solidFill>
            </c:spPr>
          </c:dPt>
          <c:dPt>
            <c:idx val="7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</c:spPr>
          </c:dPt>
          <c:dPt>
            <c:idx val="8"/>
            <c:invertIfNegative val="0"/>
            <c:bubble3D val="0"/>
            <c:spPr>
              <a:solidFill>
                <a:schemeClr val="accent6">
                  <a:lumMod val="50000"/>
                </a:schemeClr>
              </a:solidFill>
            </c:spPr>
          </c:dPt>
          <c:dPt>
            <c:idx val="9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</c:spPr>
          </c:dPt>
          <c:dPt>
            <c:idx val="10"/>
            <c:invertIfNegative val="0"/>
            <c:bubble3D val="0"/>
            <c:spPr>
              <a:solidFill>
                <a:srgbClr val="FF0000"/>
              </a:solidFill>
              <a:effectLst>
                <a:outerShdw blurRad="40000" dist="23000" dir="5400000" rotWithShape="0">
                  <a:srgbClr val="FF0000">
                    <a:alpha val="35000"/>
                  </a:srgbClr>
                </a:outerShdw>
              </a:effectLst>
            </c:spPr>
          </c:dPt>
          <c:dPt>
            <c:idx val="11"/>
            <c:invertIfNegative val="0"/>
            <c:bubble3D val="0"/>
            <c:spPr>
              <a:solidFill>
                <a:srgbClr val="F8F8F8"/>
              </a:solidFill>
              <a:ln>
                <a:solidFill>
                  <a:schemeClr val="accent1"/>
                </a:solidFill>
              </a:ln>
              <a:effectLst>
                <a:outerShdw blurRad="40000" dist="23000" dir="5400000" rotWithShape="0">
                  <a:srgbClr val="F8F8F8">
                    <a:alpha val="34902"/>
                  </a:srgbClr>
                </a:outerShdw>
              </a:effectLst>
            </c:spPr>
          </c:dPt>
          <c:dLbls>
            <c:delete val="1"/>
          </c:dLbls>
          <c:cat>
            <c:strRef>
              <c:f>Sheet1!$A$1:$A$12</c:f>
              <c:strCache>
                <c:ptCount val="12"/>
                <c:pt idx="0">
                  <c:v>คณะศิลปศาสตร์</c:v>
                </c:pt>
                <c:pt idx="1">
                  <c:v>คณะครุศาสตร์อุตสาหกรรม</c:v>
                </c:pt>
                <c:pt idx="2">
                  <c:v>คณะเทคโนโลยีการเกษตร</c:v>
                </c:pt>
                <c:pt idx="3">
                  <c:v>คณะวิศวกรรมศาสตร์</c:v>
                </c:pt>
                <c:pt idx="4">
                  <c:v>คณะบริหารธุรกิจ</c:v>
                </c:pt>
                <c:pt idx="5">
                  <c:v>คณะเทคโนโลยีคหกรรมศาสตร์</c:v>
                </c:pt>
                <c:pt idx="6">
                  <c:v>คณะศิลปกรรมศาสตร์</c:v>
                </c:pt>
                <c:pt idx="7">
                  <c:v>คณะเทคโนโลยีสื่อสารมวลชน</c:v>
                </c:pt>
                <c:pt idx="8">
                  <c:v>คณะวิทยาศาสตร์และเทคโนโลยี</c:v>
                </c:pt>
                <c:pt idx="9">
                  <c:v>คณะสถาปัตยกรรมศาสตร์</c:v>
                </c:pt>
                <c:pt idx="10">
                  <c:v>วิทยาลัยการแพทย์แผนไทย</c:v>
                </c:pt>
                <c:pt idx="11">
                  <c:v>คณะพยาบาลศาสตร์</c:v>
                </c:pt>
              </c:strCache>
            </c:strRef>
          </c:cat>
          <c:val>
            <c:numRef>
              <c:f>Sheet1!$B$1:$B$12</c:f>
              <c:numCache>
                <c:formatCode>#,##0</c:formatCode>
                <c:ptCount val="12"/>
                <c:pt idx="0">
                  <c:v>650</c:v>
                </c:pt>
                <c:pt idx="1">
                  <c:v>684</c:v>
                </c:pt>
                <c:pt idx="2">
                  <c:v>210</c:v>
                </c:pt>
                <c:pt idx="3">
                  <c:v>1427</c:v>
                </c:pt>
                <c:pt idx="4">
                  <c:v>1743</c:v>
                </c:pt>
                <c:pt idx="5">
                  <c:v>438</c:v>
                </c:pt>
                <c:pt idx="6">
                  <c:v>423</c:v>
                </c:pt>
                <c:pt idx="7">
                  <c:v>593</c:v>
                </c:pt>
                <c:pt idx="8">
                  <c:v>352</c:v>
                </c:pt>
                <c:pt idx="9">
                  <c:v>212</c:v>
                </c:pt>
                <c:pt idx="10">
                  <c:v>85</c:v>
                </c:pt>
                <c:pt idx="11">
                  <c:v>84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256635264"/>
        <c:axId val="256636800"/>
        <c:axId val="0"/>
      </c:bar3DChart>
      <c:catAx>
        <c:axId val="256635264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sz="1400">
                <a:latin typeface="Angsana New" panose="02020603050405020304" pitchFamily="18" charset="-34"/>
                <a:cs typeface="Angsana New" panose="02020603050405020304" pitchFamily="18" charset="-34"/>
              </a:defRPr>
            </a:pPr>
            <a:endParaRPr lang="th-TH"/>
          </a:p>
        </c:txPr>
        <c:crossAx val="256636800"/>
        <c:crosses val="autoZero"/>
        <c:auto val="1"/>
        <c:lblAlgn val="ctr"/>
        <c:lblOffset val="100"/>
        <c:noMultiLvlLbl val="0"/>
      </c:catAx>
      <c:valAx>
        <c:axId val="256636800"/>
        <c:scaling>
          <c:orientation val="minMax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crossAx val="25663526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47626</xdr:rowOff>
    </xdr:from>
    <xdr:to>
      <xdr:col>8</xdr:col>
      <xdr:colOff>638175</xdr:colOff>
      <xdr:row>23</xdr:row>
      <xdr:rowOff>38101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0.10832</cdr:x>
      <cdr:y>0.43262</cdr:y>
    </cdr:from>
    <cdr:to>
      <cdr:x>0.17738</cdr:x>
      <cdr:y>0.47779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805783" y="2266383"/>
          <a:ext cx="513739" cy="23663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400">
              <a:latin typeface="Angsana New" panose="02020603050405020304" pitchFamily="18" charset="-34"/>
              <a:cs typeface="Angsana New" panose="02020603050405020304" pitchFamily="18" charset="-34"/>
            </a:rPr>
            <a:t> 650</a:t>
          </a:r>
          <a:endParaRPr lang="th-TH" sz="1400">
            <a:latin typeface="Angsana New" panose="02020603050405020304" pitchFamily="18" charset="-34"/>
            <a:cs typeface="Angsana New" panose="02020603050405020304" pitchFamily="18" charset="-34"/>
          </a:endParaRPr>
        </a:p>
      </cdr:txBody>
    </cdr:sp>
  </cdr:relSizeAnchor>
  <cdr:relSizeAnchor xmlns:cdr="http://schemas.openxmlformats.org/drawingml/2006/chartDrawing">
    <cdr:from>
      <cdr:x>0.18513</cdr:x>
      <cdr:y>0.42299</cdr:y>
    </cdr:from>
    <cdr:to>
      <cdr:x>0.24489</cdr:x>
      <cdr:y>0.47432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1377196" y="2215915"/>
          <a:ext cx="444556" cy="2689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400">
              <a:latin typeface="Angsana New" panose="02020603050405020304" pitchFamily="18" charset="-34"/>
              <a:cs typeface="Angsana New" panose="02020603050405020304" pitchFamily="18" charset="-34"/>
            </a:rPr>
            <a:t>684</a:t>
          </a:r>
          <a:endParaRPr lang="th-TH" sz="1400">
            <a:latin typeface="Angsana New" panose="02020603050405020304" pitchFamily="18" charset="-34"/>
            <a:cs typeface="Angsana New" panose="02020603050405020304" pitchFamily="18" charset="-34"/>
          </a:endParaRPr>
        </a:p>
      </cdr:txBody>
    </cdr:sp>
  </cdr:relSizeAnchor>
  <cdr:relSizeAnchor xmlns:cdr="http://schemas.openxmlformats.org/drawingml/2006/chartDrawing">
    <cdr:from>
      <cdr:x>0.25358</cdr:x>
      <cdr:y>0.56773</cdr:y>
    </cdr:from>
    <cdr:to>
      <cdr:x>0.31415</cdr:x>
      <cdr:y>0.626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1886385" y="2974172"/>
          <a:ext cx="450582" cy="3052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400">
              <a:latin typeface="Angsana New" panose="02020603050405020304" pitchFamily="18" charset="-34"/>
              <a:cs typeface="Angsana New" panose="02020603050405020304" pitchFamily="18" charset="-34"/>
            </a:rPr>
            <a:t>210</a:t>
          </a:r>
          <a:endParaRPr lang="th-TH" sz="1400">
            <a:latin typeface="Angsana New" panose="02020603050405020304" pitchFamily="18" charset="-34"/>
            <a:cs typeface="Angsana New" panose="02020603050405020304" pitchFamily="18" charset="-34"/>
          </a:endParaRPr>
        </a:p>
      </cdr:txBody>
    </cdr:sp>
  </cdr:relSizeAnchor>
  <cdr:relSizeAnchor xmlns:cdr="http://schemas.openxmlformats.org/drawingml/2006/chartDrawing">
    <cdr:from>
      <cdr:x>0.32375</cdr:x>
      <cdr:y>0.17612</cdr:y>
    </cdr:from>
    <cdr:to>
      <cdr:x>0.40433</cdr:x>
      <cdr:y>0.23818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2408384" y="922644"/>
          <a:ext cx="599437" cy="32511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th-TH" sz="1400">
              <a:latin typeface="Angsana New" panose="02020603050405020304" pitchFamily="18" charset="-34"/>
              <a:cs typeface="Angsana New" panose="02020603050405020304" pitchFamily="18" charset="-34"/>
            </a:rPr>
            <a:t>1,</a:t>
          </a:r>
          <a:r>
            <a:rPr lang="en-US" sz="1400">
              <a:latin typeface="Angsana New" panose="02020603050405020304" pitchFamily="18" charset="-34"/>
              <a:cs typeface="Angsana New" panose="02020603050405020304" pitchFamily="18" charset="-34"/>
            </a:rPr>
            <a:t>427</a:t>
          </a:r>
          <a:endParaRPr lang="th-TH" sz="1400">
            <a:latin typeface="Angsana New" panose="02020603050405020304" pitchFamily="18" charset="-34"/>
            <a:cs typeface="Angsana New" panose="02020603050405020304" pitchFamily="18" charset="-34"/>
          </a:endParaRPr>
        </a:p>
      </cdr:txBody>
    </cdr:sp>
  </cdr:relSizeAnchor>
  <cdr:relSizeAnchor xmlns:cdr="http://schemas.openxmlformats.org/drawingml/2006/chartDrawing">
    <cdr:from>
      <cdr:x>0.3905</cdr:x>
      <cdr:y>0.08482</cdr:y>
    </cdr:from>
    <cdr:to>
      <cdr:x>0.46902</cdr:x>
      <cdr:y>0.1341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2904939" y="444370"/>
          <a:ext cx="584113" cy="25816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th-TH" sz="1400">
              <a:latin typeface="Angsana New" panose="02020603050405020304" pitchFamily="18" charset="-34"/>
              <a:cs typeface="Angsana New" panose="02020603050405020304" pitchFamily="18" charset="-34"/>
            </a:rPr>
            <a:t>1,</a:t>
          </a:r>
          <a:r>
            <a:rPr lang="en-US" sz="1400">
              <a:latin typeface="Angsana New" panose="02020603050405020304" pitchFamily="18" charset="-34"/>
              <a:cs typeface="Angsana New" panose="02020603050405020304" pitchFamily="18" charset="-34"/>
            </a:rPr>
            <a:t>743</a:t>
          </a:r>
          <a:endParaRPr lang="th-TH" sz="1400">
            <a:latin typeface="Angsana New" panose="02020603050405020304" pitchFamily="18" charset="-34"/>
            <a:cs typeface="Angsana New" panose="02020603050405020304" pitchFamily="18" charset="-34"/>
          </a:endParaRPr>
        </a:p>
      </cdr:txBody>
    </cdr:sp>
  </cdr:relSizeAnchor>
  <cdr:relSizeAnchor xmlns:cdr="http://schemas.openxmlformats.org/drawingml/2006/chartDrawing">
    <cdr:from>
      <cdr:x>0.46705</cdr:x>
      <cdr:y>0.49797</cdr:y>
    </cdr:from>
    <cdr:to>
      <cdr:x>0.52578</cdr:x>
      <cdr:y>0.54195</cdr:y>
    </cdr:to>
    <cdr:sp macro="" textlink="">
      <cdr:nvSpPr>
        <cdr:cNvPr id="7" name="TextBox 6"/>
        <cdr:cNvSpPr txBox="1"/>
      </cdr:nvSpPr>
      <cdr:spPr>
        <a:xfrm xmlns:a="http://schemas.openxmlformats.org/drawingml/2006/main">
          <a:off x="3474397" y="2608755"/>
          <a:ext cx="436894" cy="230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400">
              <a:latin typeface="Angsana New" panose="02020603050405020304" pitchFamily="18" charset="-34"/>
              <a:cs typeface="Angsana New" panose="02020603050405020304" pitchFamily="18" charset="-34"/>
            </a:rPr>
            <a:t>438</a:t>
          </a:r>
          <a:endParaRPr lang="th-TH" sz="1400">
            <a:latin typeface="Angsana New" panose="02020603050405020304" pitchFamily="18" charset="-34"/>
            <a:cs typeface="Angsana New" panose="02020603050405020304" pitchFamily="18" charset="-34"/>
          </a:endParaRPr>
        </a:p>
      </cdr:txBody>
    </cdr:sp>
  </cdr:relSizeAnchor>
  <cdr:relSizeAnchor xmlns:cdr="http://schemas.openxmlformats.org/drawingml/2006/chartDrawing">
    <cdr:from>
      <cdr:x>0.54039</cdr:x>
      <cdr:y>0.50604</cdr:y>
    </cdr:from>
    <cdr:to>
      <cdr:x>0.60173</cdr:x>
      <cdr:y>0.55427</cdr:y>
    </cdr:to>
    <cdr:sp macro="" textlink="">
      <cdr:nvSpPr>
        <cdr:cNvPr id="8" name="TextBox 7"/>
        <cdr:cNvSpPr txBox="1"/>
      </cdr:nvSpPr>
      <cdr:spPr>
        <a:xfrm xmlns:a="http://schemas.openxmlformats.org/drawingml/2006/main">
          <a:off x="4019975" y="2651031"/>
          <a:ext cx="456310" cy="25266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400">
              <a:latin typeface="Angsana New" panose="02020603050405020304" pitchFamily="18" charset="-34"/>
              <a:cs typeface="Angsana New" panose="02020603050405020304" pitchFamily="18" charset="-34"/>
            </a:rPr>
            <a:t>423</a:t>
          </a:r>
          <a:endParaRPr lang="th-TH" sz="1400">
            <a:latin typeface="Angsana New" panose="02020603050405020304" pitchFamily="18" charset="-34"/>
            <a:cs typeface="Angsana New" panose="02020603050405020304" pitchFamily="18" charset="-34"/>
          </a:endParaRPr>
        </a:p>
      </cdr:txBody>
    </cdr:sp>
  </cdr:relSizeAnchor>
  <cdr:relSizeAnchor xmlns:cdr="http://schemas.openxmlformats.org/drawingml/2006/chartDrawing">
    <cdr:from>
      <cdr:x>0.60695</cdr:x>
      <cdr:y>0.45135</cdr:y>
    </cdr:from>
    <cdr:to>
      <cdr:x>0.67355</cdr:x>
      <cdr:y>0.49858</cdr:y>
    </cdr:to>
    <cdr:sp macro="" textlink="">
      <cdr:nvSpPr>
        <cdr:cNvPr id="9" name="TextBox 8"/>
        <cdr:cNvSpPr txBox="1"/>
      </cdr:nvSpPr>
      <cdr:spPr>
        <a:xfrm xmlns:a="http://schemas.openxmlformats.org/drawingml/2006/main">
          <a:off x="4515116" y="2364519"/>
          <a:ext cx="495439" cy="24742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400">
              <a:latin typeface="Angsana New" panose="02020603050405020304" pitchFamily="18" charset="-34"/>
              <a:cs typeface="Angsana New" panose="02020603050405020304" pitchFamily="18" charset="-34"/>
            </a:rPr>
            <a:t>593</a:t>
          </a:r>
          <a:endParaRPr lang="th-TH" sz="1400">
            <a:latin typeface="Angsana New" panose="02020603050405020304" pitchFamily="18" charset="-34"/>
            <a:cs typeface="Angsana New" panose="02020603050405020304" pitchFamily="18" charset="-34"/>
          </a:endParaRPr>
        </a:p>
      </cdr:txBody>
    </cdr:sp>
  </cdr:relSizeAnchor>
  <cdr:relSizeAnchor xmlns:cdr="http://schemas.openxmlformats.org/drawingml/2006/chartDrawing">
    <cdr:from>
      <cdr:x>0.67998</cdr:x>
      <cdr:y>0.53001</cdr:y>
    </cdr:from>
    <cdr:to>
      <cdr:x>0.738</cdr:x>
      <cdr:y>0.57257</cdr:y>
    </cdr:to>
    <cdr:sp macro="" textlink="">
      <cdr:nvSpPr>
        <cdr:cNvPr id="10" name="TextBox 9"/>
        <cdr:cNvSpPr txBox="1"/>
      </cdr:nvSpPr>
      <cdr:spPr>
        <a:xfrm xmlns:a="http://schemas.openxmlformats.org/drawingml/2006/main">
          <a:off x="5058388" y="2776590"/>
          <a:ext cx="431612" cy="22296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400">
              <a:latin typeface="Angsana New" panose="02020603050405020304" pitchFamily="18" charset="-34"/>
              <a:cs typeface="Angsana New" panose="02020603050405020304" pitchFamily="18" charset="-34"/>
            </a:rPr>
            <a:t>352</a:t>
          </a:r>
          <a:endParaRPr lang="th-TH" sz="1400">
            <a:latin typeface="Angsana New" panose="02020603050405020304" pitchFamily="18" charset="-34"/>
            <a:cs typeface="Angsana New" panose="02020603050405020304" pitchFamily="18" charset="-34"/>
          </a:endParaRPr>
        </a:p>
      </cdr:txBody>
    </cdr:sp>
  </cdr:relSizeAnchor>
  <cdr:relSizeAnchor xmlns:cdr="http://schemas.openxmlformats.org/drawingml/2006/chartDrawing">
    <cdr:from>
      <cdr:x>0.74914</cdr:x>
      <cdr:y>0.5706</cdr:y>
    </cdr:from>
    <cdr:to>
      <cdr:x>0.81101</cdr:x>
      <cdr:y>0.61578</cdr:y>
    </cdr:to>
    <cdr:sp macro="" textlink="">
      <cdr:nvSpPr>
        <cdr:cNvPr id="11" name="TextBox 10"/>
        <cdr:cNvSpPr txBox="1"/>
      </cdr:nvSpPr>
      <cdr:spPr>
        <a:xfrm xmlns:a="http://schemas.openxmlformats.org/drawingml/2006/main">
          <a:off x="5572894" y="2989251"/>
          <a:ext cx="460252" cy="2366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400">
              <a:latin typeface="Angsana New" panose="02020603050405020304" pitchFamily="18" charset="-34"/>
              <a:cs typeface="Angsana New" panose="02020603050405020304" pitchFamily="18" charset="-34"/>
            </a:rPr>
            <a:t>212</a:t>
          </a:r>
          <a:endParaRPr lang="th-TH" sz="1400">
            <a:latin typeface="Angsana New" panose="02020603050405020304" pitchFamily="18" charset="-34"/>
            <a:cs typeface="Angsana New" panose="02020603050405020304" pitchFamily="18" charset="-34"/>
          </a:endParaRPr>
        </a:p>
      </cdr:txBody>
    </cdr:sp>
  </cdr:relSizeAnchor>
  <cdr:relSizeAnchor xmlns:cdr="http://schemas.openxmlformats.org/drawingml/2006/chartDrawing">
    <cdr:from>
      <cdr:x>0.89546</cdr:x>
      <cdr:y>0.61501</cdr:y>
    </cdr:from>
    <cdr:to>
      <cdr:x>0.94452</cdr:x>
      <cdr:y>0.66224</cdr:y>
    </cdr:to>
    <cdr:sp macro="" textlink="">
      <cdr:nvSpPr>
        <cdr:cNvPr id="12" name="TextBox 11"/>
        <cdr:cNvSpPr txBox="1"/>
      </cdr:nvSpPr>
      <cdr:spPr>
        <a:xfrm xmlns:a="http://schemas.openxmlformats.org/drawingml/2006/main">
          <a:off x="6661349" y="3221869"/>
          <a:ext cx="364959" cy="2474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400">
              <a:latin typeface="Angsana New" panose="02020603050405020304" pitchFamily="18" charset="-34"/>
              <a:cs typeface="Angsana New" panose="02020603050405020304" pitchFamily="18" charset="-34"/>
            </a:rPr>
            <a:t>84</a:t>
          </a:r>
          <a:endParaRPr lang="th-TH" sz="1400">
            <a:latin typeface="Angsana New" panose="02020603050405020304" pitchFamily="18" charset="-34"/>
            <a:cs typeface="Angsana New" panose="02020603050405020304" pitchFamily="18" charset="-34"/>
          </a:endParaRPr>
        </a:p>
      </cdr:txBody>
    </cdr:sp>
  </cdr:relSizeAnchor>
  <cdr:relSizeAnchor xmlns:cdr="http://schemas.openxmlformats.org/drawingml/2006/chartDrawing">
    <cdr:from>
      <cdr:x>0.82528</cdr:x>
      <cdr:y>0.61106</cdr:y>
    </cdr:from>
    <cdr:to>
      <cdr:x>0.87859</cdr:x>
      <cdr:y>0.66034</cdr:y>
    </cdr:to>
    <cdr:sp macro="" textlink="">
      <cdr:nvSpPr>
        <cdr:cNvPr id="13" name="TextBox 12"/>
        <cdr:cNvSpPr txBox="1"/>
      </cdr:nvSpPr>
      <cdr:spPr>
        <a:xfrm xmlns:a="http://schemas.openxmlformats.org/drawingml/2006/main">
          <a:off x="6139264" y="3201203"/>
          <a:ext cx="396619" cy="25816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400">
              <a:latin typeface="Angsana New" panose="02020603050405020304" pitchFamily="18" charset="-34"/>
              <a:cs typeface="Angsana New" panose="02020603050405020304" pitchFamily="18" charset="-34"/>
            </a:rPr>
            <a:t>85</a:t>
          </a:r>
          <a:endParaRPr lang="th-TH" sz="1400">
            <a:latin typeface="Angsana New" panose="02020603050405020304" pitchFamily="18" charset="-34"/>
            <a:cs typeface="Angsana New" panose="02020603050405020304" pitchFamily="18" charset="-34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250"/>
  <sheetViews>
    <sheetView tabSelected="1" zoomScale="110" zoomScaleNormal="110" zoomScaleSheetLayoutView="50" workbookViewId="0">
      <pane xSplit="2" ySplit="6" topLeftCell="C7" activePane="bottomRight" state="frozen"/>
      <selection pane="topRight" activeCell="D1" sqref="D1"/>
      <selection pane="bottomLeft" activeCell="A9" sqref="A9"/>
      <selection pane="bottomRight" activeCell="L14" sqref="L14"/>
    </sheetView>
  </sheetViews>
  <sheetFormatPr defaultColWidth="9" defaultRowHeight="23.25" customHeight="1" x14ac:dyDescent="0.3"/>
  <cols>
    <col min="1" max="1" width="1.625" style="81" customWidth="1"/>
    <col min="2" max="2" width="53.75" style="81" customWidth="1"/>
    <col min="3" max="42" width="5.125" style="83" customWidth="1"/>
    <col min="43" max="57" width="5.125" style="83" hidden="1" customWidth="1"/>
    <col min="58" max="59" width="6.125" style="83" customWidth="1"/>
    <col min="60" max="62" width="6.125" style="64" customWidth="1"/>
    <col min="63" max="63" width="3.625" style="85" hidden="1" customWidth="1"/>
    <col min="64" max="69" width="5.25" style="64" customWidth="1"/>
    <col min="70" max="16384" width="9" style="1"/>
  </cols>
  <sheetData>
    <row r="1" spans="1:71" ht="23.25" customHeight="1" x14ac:dyDescent="0.3">
      <c r="A1" s="152" t="s">
        <v>163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2"/>
      <c r="O1" s="152"/>
      <c r="P1" s="152"/>
      <c r="Q1" s="152"/>
      <c r="R1" s="152"/>
      <c r="S1" s="152"/>
      <c r="T1" s="152"/>
      <c r="U1" s="152"/>
      <c r="V1" s="152"/>
      <c r="W1" s="152"/>
      <c r="X1" s="152"/>
      <c r="Y1" s="152"/>
      <c r="Z1" s="152"/>
      <c r="AA1" s="152"/>
      <c r="AB1" s="152"/>
      <c r="AC1" s="152"/>
      <c r="AD1" s="152"/>
      <c r="AE1" s="152"/>
      <c r="AF1" s="152"/>
      <c r="AG1" s="152"/>
      <c r="AH1" s="152"/>
      <c r="AI1" s="152"/>
      <c r="AJ1" s="152"/>
      <c r="AK1" s="152"/>
      <c r="AL1" s="152"/>
      <c r="AM1" s="152"/>
      <c r="AN1" s="152"/>
      <c r="AO1" s="152"/>
      <c r="AP1" s="152"/>
      <c r="AQ1" s="152"/>
      <c r="AR1" s="152"/>
      <c r="AS1" s="152"/>
      <c r="AT1" s="152"/>
      <c r="AU1" s="152"/>
      <c r="AV1" s="152"/>
      <c r="AW1" s="152"/>
      <c r="AX1" s="152"/>
      <c r="AY1" s="152"/>
      <c r="AZ1" s="152"/>
      <c r="BA1" s="152"/>
      <c r="BB1" s="152"/>
      <c r="BC1" s="152"/>
      <c r="BD1" s="152"/>
      <c r="BE1" s="152"/>
      <c r="BF1" s="152"/>
      <c r="BG1" s="152"/>
      <c r="BH1" s="152"/>
      <c r="BI1" s="152"/>
      <c r="BJ1" s="152"/>
      <c r="BK1" s="152"/>
      <c r="BL1" s="152"/>
      <c r="BM1" s="152"/>
      <c r="BN1" s="152"/>
      <c r="BO1" s="152"/>
      <c r="BP1" s="152"/>
      <c r="BQ1" s="152"/>
    </row>
    <row r="2" spans="1:71" s="2" customFormat="1" ht="23.25" customHeight="1" x14ac:dyDescent="0.35">
      <c r="A2" s="153" t="s">
        <v>0</v>
      </c>
      <c r="B2" s="154"/>
      <c r="C2" s="159" t="s">
        <v>136</v>
      </c>
      <c r="D2" s="160"/>
      <c r="E2" s="161"/>
      <c r="F2" s="161"/>
      <c r="G2" s="161"/>
      <c r="H2" s="161"/>
      <c r="I2" s="161"/>
      <c r="J2" s="161"/>
      <c r="K2" s="161"/>
      <c r="L2" s="161"/>
      <c r="M2" s="161"/>
      <c r="N2" s="161"/>
      <c r="O2" s="161"/>
      <c r="P2" s="161"/>
      <c r="Q2" s="161"/>
      <c r="R2" s="161"/>
      <c r="S2" s="161"/>
      <c r="T2" s="161"/>
      <c r="U2" s="161"/>
      <c r="V2" s="161"/>
      <c r="W2" s="161"/>
      <c r="X2" s="161"/>
      <c r="Y2" s="161"/>
      <c r="Z2" s="161"/>
      <c r="AA2" s="161"/>
      <c r="AB2" s="161"/>
      <c r="AC2" s="161"/>
      <c r="AD2" s="161"/>
      <c r="AE2" s="161"/>
      <c r="AF2" s="161"/>
      <c r="AG2" s="161"/>
      <c r="AH2" s="161"/>
      <c r="AI2" s="161"/>
      <c r="AJ2" s="161"/>
      <c r="AK2" s="161"/>
      <c r="AL2" s="161"/>
      <c r="AM2" s="161"/>
      <c r="AN2" s="161"/>
      <c r="AO2" s="161"/>
      <c r="AP2" s="161"/>
      <c r="AQ2" s="161"/>
      <c r="AR2" s="161"/>
      <c r="AS2" s="161"/>
      <c r="AT2" s="161"/>
      <c r="AU2" s="161"/>
      <c r="AV2" s="161"/>
      <c r="AW2" s="161"/>
      <c r="AX2" s="161"/>
      <c r="AY2" s="161"/>
      <c r="AZ2" s="161"/>
      <c r="BA2" s="161"/>
      <c r="BB2" s="161"/>
      <c r="BC2" s="161"/>
      <c r="BD2" s="161"/>
      <c r="BE2" s="161"/>
      <c r="BF2" s="161"/>
      <c r="BG2" s="161"/>
      <c r="BH2" s="161"/>
      <c r="BI2" s="161"/>
      <c r="BJ2" s="161"/>
      <c r="BK2" s="161"/>
      <c r="BL2" s="161"/>
      <c r="BM2" s="161"/>
      <c r="BN2" s="161"/>
      <c r="BO2" s="161"/>
      <c r="BP2" s="161"/>
      <c r="BQ2" s="162"/>
    </row>
    <row r="3" spans="1:71" s="3" customFormat="1" ht="23.25" customHeight="1" x14ac:dyDescent="0.2">
      <c r="A3" s="155"/>
      <c r="B3" s="156"/>
      <c r="C3" s="163" t="s">
        <v>137</v>
      </c>
      <c r="D3" s="164"/>
      <c r="E3" s="164"/>
      <c r="F3" s="164"/>
      <c r="G3" s="164"/>
      <c r="H3" s="164"/>
      <c r="I3" s="164"/>
      <c r="J3" s="164"/>
      <c r="K3" s="164"/>
      <c r="L3" s="164"/>
      <c r="M3" s="164"/>
      <c r="N3" s="164"/>
      <c r="O3" s="164"/>
      <c r="P3" s="164"/>
      <c r="Q3" s="164"/>
      <c r="R3" s="164"/>
      <c r="S3" s="164"/>
      <c r="T3" s="164"/>
      <c r="U3" s="164"/>
      <c r="V3" s="164"/>
      <c r="W3" s="164"/>
      <c r="X3" s="164"/>
      <c r="Y3" s="164"/>
      <c r="Z3" s="164"/>
      <c r="AA3" s="164"/>
      <c r="AB3" s="164"/>
      <c r="AC3" s="164"/>
      <c r="AD3" s="164"/>
      <c r="AE3" s="164"/>
      <c r="AF3" s="164"/>
      <c r="AG3" s="164"/>
      <c r="AH3" s="164"/>
      <c r="AI3" s="164"/>
      <c r="AJ3" s="164"/>
      <c r="AK3" s="164"/>
      <c r="AL3" s="164"/>
      <c r="AM3" s="164"/>
      <c r="AN3" s="164"/>
      <c r="AO3" s="164"/>
      <c r="AP3" s="164"/>
      <c r="AQ3" s="164"/>
      <c r="AR3" s="164"/>
      <c r="AS3" s="164"/>
      <c r="AT3" s="164"/>
      <c r="AU3" s="164"/>
      <c r="AV3" s="164"/>
      <c r="AW3" s="164"/>
      <c r="AX3" s="164"/>
      <c r="AY3" s="164"/>
      <c r="AZ3" s="164"/>
      <c r="BA3" s="164"/>
      <c r="BB3" s="164"/>
      <c r="BC3" s="164"/>
      <c r="BD3" s="164"/>
      <c r="BE3" s="165"/>
      <c r="BF3" s="140" t="s">
        <v>1</v>
      </c>
      <c r="BG3" s="141"/>
      <c r="BH3" s="141"/>
      <c r="BI3" s="141"/>
      <c r="BJ3" s="142"/>
      <c r="BK3" s="166"/>
      <c r="BL3" s="149" t="s">
        <v>2</v>
      </c>
      <c r="BM3" s="169"/>
      <c r="BN3" s="170"/>
      <c r="BO3" s="149" t="s">
        <v>3</v>
      </c>
      <c r="BP3" s="169"/>
      <c r="BQ3" s="170"/>
    </row>
    <row r="4" spans="1:71" s="2" customFormat="1" ht="21.75" customHeight="1" x14ac:dyDescent="0.3">
      <c r="A4" s="155"/>
      <c r="B4" s="156"/>
      <c r="C4" s="135" t="s">
        <v>158</v>
      </c>
      <c r="D4" s="136"/>
      <c r="E4" s="177"/>
      <c r="F4" s="177"/>
      <c r="G4" s="178"/>
      <c r="H4" s="179" t="s">
        <v>161</v>
      </c>
      <c r="I4" s="180"/>
      <c r="J4" s="180"/>
      <c r="K4" s="180"/>
      <c r="L4" s="181"/>
      <c r="M4" s="179" t="s">
        <v>135</v>
      </c>
      <c r="N4" s="180"/>
      <c r="O4" s="180"/>
      <c r="P4" s="180"/>
      <c r="Q4" s="181"/>
      <c r="R4" s="135" t="s">
        <v>115</v>
      </c>
      <c r="S4" s="136"/>
      <c r="T4" s="136"/>
      <c r="U4" s="136"/>
      <c r="V4" s="137"/>
      <c r="W4" s="135" t="s">
        <v>131</v>
      </c>
      <c r="X4" s="136"/>
      <c r="Y4" s="136"/>
      <c r="Z4" s="136"/>
      <c r="AA4" s="137"/>
      <c r="AB4" s="136" t="s">
        <v>105</v>
      </c>
      <c r="AC4" s="136"/>
      <c r="AD4" s="136"/>
      <c r="AE4" s="136"/>
      <c r="AF4" s="136"/>
      <c r="AG4" s="135" t="s">
        <v>133</v>
      </c>
      <c r="AH4" s="136"/>
      <c r="AI4" s="136"/>
      <c r="AJ4" s="136"/>
      <c r="AK4" s="136"/>
      <c r="AL4" s="135" t="s">
        <v>106</v>
      </c>
      <c r="AM4" s="136"/>
      <c r="AN4" s="136"/>
      <c r="AO4" s="136"/>
      <c r="AP4" s="136"/>
      <c r="AQ4" s="135" t="s">
        <v>114</v>
      </c>
      <c r="AR4" s="136"/>
      <c r="AS4" s="136"/>
      <c r="AT4" s="136"/>
      <c r="AU4" s="137"/>
      <c r="AV4" s="146" t="s">
        <v>134</v>
      </c>
      <c r="AW4" s="147"/>
      <c r="AX4" s="147"/>
      <c r="AY4" s="147"/>
      <c r="AZ4" s="148"/>
      <c r="BA4" s="146" t="s">
        <v>129</v>
      </c>
      <c r="BB4" s="147"/>
      <c r="BC4" s="147"/>
      <c r="BD4" s="147"/>
      <c r="BE4" s="148"/>
      <c r="BF4" s="143"/>
      <c r="BG4" s="144"/>
      <c r="BH4" s="144"/>
      <c r="BI4" s="144"/>
      <c r="BJ4" s="145"/>
      <c r="BK4" s="167"/>
      <c r="BL4" s="171"/>
      <c r="BM4" s="172"/>
      <c r="BN4" s="173"/>
      <c r="BO4" s="171"/>
      <c r="BP4" s="172"/>
      <c r="BQ4" s="173"/>
    </row>
    <row r="5" spans="1:71" s="2" customFormat="1" ht="21.75" customHeight="1" x14ac:dyDescent="0.3">
      <c r="A5" s="155"/>
      <c r="B5" s="156"/>
      <c r="C5" s="138" t="s">
        <v>5</v>
      </c>
      <c r="D5" s="138" t="s">
        <v>7</v>
      </c>
      <c r="E5" s="135" t="s">
        <v>6</v>
      </c>
      <c r="F5" s="136"/>
      <c r="G5" s="137"/>
      <c r="H5" s="138" t="s">
        <v>5</v>
      </c>
      <c r="I5" s="138" t="s">
        <v>7</v>
      </c>
      <c r="J5" s="135" t="s">
        <v>6</v>
      </c>
      <c r="K5" s="136"/>
      <c r="L5" s="137"/>
      <c r="M5" s="138" t="s">
        <v>5</v>
      </c>
      <c r="N5" s="138" t="s">
        <v>7</v>
      </c>
      <c r="O5" s="135" t="s">
        <v>6</v>
      </c>
      <c r="P5" s="136"/>
      <c r="Q5" s="137"/>
      <c r="R5" s="138" t="s">
        <v>5</v>
      </c>
      <c r="S5" s="138" t="s">
        <v>7</v>
      </c>
      <c r="T5" s="135" t="s">
        <v>6</v>
      </c>
      <c r="U5" s="136"/>
      <c r="V5" s="137"/>
      <c r="W5" s="138" t="s">
        <v>5</v>
      </c>
      <c r="X5" s="138" t="s">
        <v>7</v>
      </c>
      <c r="Y5" s="135" t="s">
        <v>6</v>
      </c>
      <c r="Z5" s="136"/>
      <c r="AA5" s="137"/>
      <c r="AB5" s="138" t="s">
        <v>5</v>
      </c>
      <c r="AC5" s="138" t="s">
        <v>7</v>
      </c>
      <c r="AD5" s="135" t="s">
        <v>6</v>
      </c>
      <c r="AE5" s="136"/>
      <c r="AF5" s="137"/>
      <c r="AG5" s="138" t="s">
        <v>5</v>
      </c>
      <c r="AH5" s="138" t="s">
        <v>7</v>
      </c>
      <c r="AI5" s="135" t="s">
        <v>6</v>
      </c>
      <c r="AJ5" s="136"/>
      <c r="AK5" s="137"/>
      <c r="AL5" s="138" t="s">
        <v>5</v>
      </c>
      <c r="AM5" s="138" t="s">
        <v>7</v>
      </c>
      <c r="AN5" s="135" t="s">
        <v>6</v>
      </c>
      <c r="AO5" s="136"/>
      <c r="AP5" s="137"/>
      <c r="AQ5" s="138" t="s">
        <v>5</v>
      </c>
      <c r="AR5" s="138" t="s">
        <v>7</v>
      </c>
      <c r="AS5" s="135" t="s">
        <v>6</v>
      </c>
      <c r="AT5" s="136"/>
      <c r="AU5" s="137"/>
      <c r="AV5" s="138" t="s">
        <v>5</v>
      </c>
      <c r="AW5" s="138" t="s">
        <v>7</v>
      </c>
      <c r="AX5" s="149" t="s">
        <v>6</v>
      </c>
      <c r="AY5" s="150"/>
      <c r="AZ5" s="151"/>
      <c r="BA5" s="138" t="s">
        <v>5</v>
      </c>
      <c r="BB5" s="138" t="s">
        <v>7</v>
      </c>
      <c r="BC5" s="149" t="s">
        <v>6</v>
      </c>
      <c r="BD5" s="150"/>
      <c r="BE5" s="151"/>
      <c r="BF5" s="138" t="s">
        <v>5</v>
      </c>
      <c r="BG5" s="138" t="s">
        <v>7</v>
      </c>
      <c r="BH5" s="135" t="s">
        <v>6</v>
      </c>
      <c r="BI5" s="136"/>
      <c r="BJ5" s="137"/>
      <c r="BK5" s="168"/>
      <c r="BL5" s="174"/>
      <c r="BM5" s="175"/>
      <c r="BN5" s="176"/>
      <c r="BO5" s="174"/>
      <c r="BP5" s="175"/>
      <c r="BQ5" s="176"/>
    </row>
    <row r="6" spans="1:71" s="2" customFormat="1" ht="21.75" customHeight="1" x14ac:dyDescent="0.3">
      <c r="A6" s="157"/>
      <c r="B6" s="158"/>
      <c r="C6" s="139"/>
      <c r="D6" s="139"/>
      <c r="E6" s="132" t="s">
        <v>8</v>
      </c>
      <c r="F6" s="132" t="s">
        <v>9</v>
      </c>
      <c r="G6" s="132" t="s">
        <v>4</v>
      </c>
      <c r="H6" s="139"/>
      <c r="I6" s="139"/>
      <c r="J6" s="132" t="s">
        <v>8</v>
      </c>
      <c r="K6" s="132" t="s">
        <v>9</v>
      </c>
      <c r="L6" s="132" t="s">
        <v>4</v>
      </c>
      <c r="M6" s="139"/>
      <c r="N6" s="139"/>
      <c r="O6" s="133" t="s">
        <v>8</v>
      </c>
      <c r="P6" s="133" t="s">
        <v>9</v>
      </c>
      <c r="Q6" s="133" t="s">
        <v>4</v>
      </c>
      <c r="R6" s="139"/>
      <c r="S6" s="139"/>
      <c r="T6" s="132" t="s">
        <v>8</v>
      </c>
      <c r="U6" s="132" t="s">
        <v>9</v>
      </c>
      <c r="V6" s="132" t="s">
        <v>4</v>
      </c>
      <c r="W6" s="139"/>
      <c r="X6" s="139"/>
      <c r="Y6" s="133" t="s">
        <v>8</v>
      </c>
      <c r="Z6" s="133" t="s">
        <v>9</v>
      </c>
      <c r="AA6" s="133" t="s">
        <v>4</v>
      </c>
      <c r="AB6" s="139"/>
      <c r="AC6" s="139"/>
      <c r="AD6" s="133" t="s">
        <v>8</v>
      </c>
      <c r="AE6" s="133" t="s">
        <v>9</v>
      </c>
      <c r="AF6" s="133" t="s">
        <v>4</v>
      </c>
      <c r="AG6" s="139"/>
      <c r="AH6" s="139"/>
      <c r="AI6" s="132" t="s">
        <v>8</v>
      </c>
      <c r="AJ6" s="132" t="s">
        <v>9</v>
      </c>
      <c r="AK6" s="132" t="s">
        <v>4</v>
      </c>
      <c r="AL6" s="139"/>
      <c r="AM6" s="139"/>
      <c r="AN6" s="132" t="s">
        <v>8</v>
      </c>
      <c r="AO6" s="132" t="s">
        <v>9</v>
      </c>
      <c r="AP6" s="132" t="s">
        <v>4</v>
      </c>
      <c r="AQ6" s="139"/>
      <c r="AR6" s="139"/>
      <c r="AS6" s="133" t="s">
        <v>8</v>
      </c>
      <c r="AT6" s="133" t="s">
        <v>9</v>
      </c>
      <c r="AU6" s="133" t="s">
        <v>4</v>
      </c>
      <c r="AV6" s="139"/>
      <c r="AW6" s="139"/>
      <c r="AX6" s="132" t="s">
        <v>8</v>
      </c>
      <c r="AY6" s="132" t="s">
        <v>9</v>
      </c>
      <c r="AZ6" s="132" t="s">
        <v>4</v>
      </c>
      <c r="BA6" s="139"/>
      <c r="BB6" s="139"/>
      <c r="BC6" s="132" t="s">
        <v>8</v>
      </c>
      <c r="BD6" s="132" t="s">
        <v>9</v>
      </c>
      <c r="BE6" s="132" t="s">
        <v>4</v>
      </c>
      <c r="BF6" s="139"/>
      <c r="BG6" s="139"/>
      <c r="BH6" s="134" t="s">
        <v>8</v>
      </c>
      <c r="BI6" s="134" t="s">
        <v>9</v>
      </c>
      <c r="BJ6" s="134" t="s">
        <v>4</v>
      </c>
      <c r="BK6" s="134"/>
      <c r="BL6" s="134" t="s">
        <v>8</v>
      </c>
      <c r="BM6" s="134" t="s">
        <v>9</v>
      </c>
      <c r="BN6" s="134" t="s">
        <v>4</v>
      </c>
      <c r="BO6" s="134" t="s">
        <v>8</v>
      </c>
      <c r="BP6" s="134" t="s">
        <v>9</v>
      </c>
      <c r="BQ6" s="134" t="s">
        <v>4</v>
      </c>
    </row>
    <row r="7" spans="1:71" ht="23.25" customHeight="1" x14ac:dyDescent="0.3">
      <c r="A7" s="4" t="s">
        <v>78</v>
      </c>
      <c r="B7" s="5"/>
      <c r="C7" s="6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8"/>
      <c r="BI7" s="8"/>
      <c r="BJ7" s="8"/>
      <c r="BK7" s="9"/>
      <c r="BL7" s="8"/>
      <c r="BM7" s="8"/>
      <c r="BN7" s="8"/>
      <c r="BO7" s="8"/>
      <c r="BP7" s="8"/>
      <c r="BQ7" s="10"/>
    </row>
    <row r="8" spans="1:71" ht="23.25" customHeight="1" x14ac:dyDescent="0.3">
      <c r="A8" s="4"/>
      <c r="B8" s="11" t="s">
        <v>48</v>
      </c>
      <c r="C8" s="6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8"/>
      <c r="BI8" s="8"/>
      <c r="BJ8" s="8"/>
      <c r="BK8" s="9"/>
      <c r="BL8" s="8"/>
      <c r="BM8" s="8"/>
      <c r="BN8" s="8"/>
      <c r="BO8" s="8"/>
      <c r="BP8" s="8"/>
      <c r="BQ8" s="10"/>
    </row>
    <row r="9" spans="1:71" s="19" customFormat="1" ht="23.25" customHeight="1" x14ac:dyDescent="0.3">
      <c r="A9" s="12"/>
      <c r="B9" s="5" t="s">
        <v>46</v>
      </c>
      <c r="C9" s="13"/>
      <c r="D9" s="91"/>
      <c r="E9" s="86"/>
      <c r="F9" s="86"/>
      <c r="G9" s="86"/>
      <c r="H9" s="86"/>
      <c r="I9" s="86"/>
      <c r="J9" s="86"/>
      <c r="K9" s="86"/>
      <c r="L9" s="86"/>
      <c r="M9" s="86"/>
      <c r="N9" s="86"/>
      <c r="O9" s="86"/>
      <c r="P9" s="86"/>
      <c r="Q9" s="86"/>
      <c r="R9" s="86"/>
      <c r="S9" s="86"/>
      <c r="T9" s="14"/>
      <c r="U9" s="14"/>
      <c r="V9" s="86"/>
      <c r="W9" s="86"/>
      <c r="X9" s="86"/>
      <c r="Y9" s="86"/>
      <c r="Z9" s="86"/>
      <c r="AA9" s="86"/>
      <c r="AB9" s="86"/>
      <c r="AC9" s="86"/>
      <c r="AD9" s="86"/>
      <c r="AE9" s="86"/>
      <c r="AF9" s="86"/>
      <c r="AG9" s="86"/>
      <c r="AH9" s="86"/>
      <c r="AI9" s="86"/>
      <c r="AJ9" s="86"/>
      <c r="AK9" s="86"/>
      <c r="AL9" s="86"/>
      <c r="AM9" s="86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6"/>
      <c r="BI9" s="16"/>
      <c r="BJ9" s="16"/>
      <c r="BK9" s="17"/>
      <c r="BL9" s="16"/>
      <c r="BM9" s="16"/>
      <c r="BN9" s="16"/>
      <c r="BO9" s="16"/>
      <c r="BP9" s="16"/>
      <c r="BQ9" s="18"/>
    </row>
    <row r="10" spans="1:71" ht="23.25" customHeight="1" x14ac:dyDescent="0.3">
      <c r="A10" s="20"/>
      <c r="B10" s="14" t="s">
        <v>88</v>
      </c>
      <c r="C10" s="22">
        <v>25</v>
      </c>
      <c r="D10" s="22">
        <v>6</v>
      </c>
      <c r="E10" s="22">
        <v>1</v>
      </c>
      <c r="F10" s="22">
        <v>4</v>
      </c>
      <c r="G10" s="22">
        <f>E10+F10</f>
        <v>5</v>
      </c>
      <c r="H10" s="22">
        <v>0</v>
      </c>
      <c r="I10" s="22">
        <v>0</v>
      </c>
      <c r="J10" s="22">
        <v>1</v>
      </c>
      <c r="K10" s="22">
        <v>12</v>
      </c>
      <c r="L10" s="22">
        <f>SUM(J10:K10)</f>
        <v>13</v>
      </c>
      <c r="M10" s="22">
        <v>15</v>
      </c>
      <c r="N10" s="22">
        <v>18</v>
      </c>
      <c r="O10" s="22">
        <v>2</v>
      </c>
      <c r="P10" s="22">
        <v>5</v>
      </c>
      <c r="Q10" s="22">
        <f>SUM(O10:P10)</f>
        <v>7</v>
      </c>
      <c r="R10" s="22">
        <v>20</v>
      </c>
      <c r="S10" s="22">
        <v>128</v>
      </c>
      <c r="T10" s="22">
        <v>8</v>
      </c>
      <c r="U10" s="22">
        <v>45</v>
      </c>
      <c r="V10" s="22">
        <f>T10+U10</f>
        <v>53</v>
      </c>
      <c r="W10" s="22">
        <v>20</v>
      </c>
      <c r="X10" s="22">
        <v>105</v>
      </c>
      <c r="Y10" s="22">
        <v>9</v>
      </c>
      <c r="Z10" s="22">
        <v>35</v>
      </c>
      <c r="AA10" s="22">
        <f>Y10+Z10</f>
        <v>44</v>
      </c>
      <c r="AB10" s="22">
        <v>20</v>
      </c>
      <c r="AC10" s="22">
        <v>287</v>
      </c>
      <c r="AD10" s="22">
        <v>6</v>
      </c>
      <c r="AE10" s="22">
        <v>9</v>
      </c>
      <c r="AF10" s="22">
        <f>AD10+AE10</f>
        <v>15</v>
      </c>
      <c r="AG10" s="22">
        <v>10</v>
      </c>
      <c r="AH10" s="22">
        <v>9</v>
      </c>
      <c r="AI10" s="22">
        <v>1</v>
      </c>
      <c r="AJ10" s="22">
        <v>5</v>
      </c>
      <c r="AK10" s="22">
        <f>AI10+AJ10</f>
        <v>6</v>
      </c>
      <c r="AL10" s="22">
        <v>10</v>
      </c>
      <c r="AM10" s="22">
        <v>35</v>
      </c>
      <c r="AN10" s="22">
        <v>6</v>
      </c>
      <c r="AO10" s="22">
        <v>6</v>
      </c>
      <c r="AP10" s="22">
        <f>AN10+AO10</f>
        <v>12</v>
      </c>
      <c r="AQ10" s="22">
        <v>0</v>
      </c>
      <c r="AR10" s="22">
        <v>0</v>
      </c>
      <c r="AS10" s="22">
        <v>0</v>
      </c>
      <c r="AT10" s="22">
        <v>1</v>
      </c>
      <c r="AU10" s="22">
        <f>AS10+AT10</f>
        <v>1</v>
      </c>
      <c r="AV10" s="22">
        <v>0</v>
      </c>
      <c r="AW10" s="22">
        <v>0</v>
      </c>
      <c r="AX10" s="22">
        <v>0</v>
      </c>
      <c r="AY10" s="22">
        <v>0</v>
      </c>
      <c r="AZ10" s="22">
        <f>AX10+AY10</f>
        <v>0</v>
      </c>
      <c r="BA10" s="22">
        <v>0</v>
      </c>
      <c r="BB10" s="22">
        <v>0</v>
      </c>
      <c r="BC10" s="22">
        <v>0</v>
      </c>
      <c r="BD10" s="22">
        <v>0</v>
      </c>
      <c r="BE10" s="22">
        <f>BC10+BD10</f>
        <v>0</v>
      </c>
      <c r="BF10" s="24">
        <f>C10+M10+R10+W10+AB10+AG10+AL10+AQ10+AV10+BA10+H10</f>
        <v>120</v>
      </c>
      <c r="BG10" s="24">
        <f>D10+N10+S10+X10+AC10+AH10+AM10+AR10+AW10+BB10+I10</f>
        <v>588</v>
      </c>
      <c r="BH10" s="24">
        <f>E10+O10+T10+Y10+AD10+AI10+AN10+AS10+AX10+BC10+J10</f>
        <v>34</v>
      </c>
      <c r="BI10" s="24">
        <f>F10+P10+U10+Z10+AE10+AJ10+AO10+AT10+AY10+BD10+K10</f>
        <v>122</v>
      </c>
      <c r="BJ10" s="24">
        <f>G10+Q10+V10+AA10+AF10+AK10+AP10+AU10+AZ10+BE10+L10</f>
        <v>156</v>
      </c>
      <c r="BK10" s="25">
        <v>1</v>
      </c>
      <c r="BL10" s="24">
        <f>IF(BK10=1,BH10,"0")</f>
        <v>34</v>
      </c>
      <c r="BM10" s="24">
        <f>IF(BK10=1,BI10,"0")</f>
        <v>122</v>
      </c>
      <c r="BN10" s="24">
        <f>BL10+BM10</f>
        <v>156</v>
      </c>
      <c r="BO10" s="24" t="str">
        <f>IF(BK10=2,BH10,"0")</f>
        <v>0</v>
      </c>
      <c r="BP10" s="24" t="str">
        <f>IF(BK10=2,BI10,"0")</f>
        <v>0</v>
      </c>
      <c r="BQ10" s="24">
        <f>BO10+BP10</f>
        <v>0</v>
      </c>
      <c r="BR10" s="124"/>
    </row>
    <row r="11" spans="1:71" ht="23.25" customHeight="1" x14ac:dyDescent="0.3">
      <c r="A11" s="20"/>
      <c r="B11" s="14" t="s">
        <v>63</v>
      </c>
      <c r="C11" s="22">
        <v>30</v>
      </c>
      <c r="D11" s="22">
        <v>8</v>
      </c>
      <c r="E11" s="22">
        <v>0</v>
      </c>
      <c r="F11" s="22">
        <v>7</v>
      </c>
      <c r="G11" s="22">
        <f t="shared" ref="G11:G12" si="0">E11+F11</f>
        <v>7</v>
      </c>
      <c r="H11" s="22">
        <v>0</v>
      </c>
      <c r="I11" s="22">
        <v>0</v>
      </c>
      <c r="J11" s="22">
        <v>2</v>
      </c>
      <c r="K11" s="22">
        <v>10</v>
      </c>
      <c r="L11" s="22">
        <f t="shared" ref="L11:L13" si="1">SUM(J11:K11)</f>
        <v>12</v>
      </c>
      <c r="M11" s="22">
        <v>20</v>
      </c>
      <c r="N11" s="22">
        <v>19</v>
      </c>
      <c r="O11" s="22">
        <f>3+2+1</f>
        <v>6</v>
      </c>
      <c r="P11" s="22">
        <f>7+10+5</f>
        <v>22</v>
      </c>
      <c r="Q11" s="22">
        <f>SUM(O11:P11)</f>
        <v>28</v>
      </c>
      <c r="R11" s="22">
        <v>20</v>
      </c>
      <c r="S11" s="22">
        <v>104</v>
      </c>
      <c r="T11" s="22">
        <v>5</v>
      </c>
      <c r="U11" s="22">
        <v>34</v>
      </c>
      <c r="V11" s="22">
        <f t="shared" ref="V11:V12" si="2">T11+U11</f>
        <v>39</v>
      </c>
      <c r="W11" s="22">
        <v>20</v>
      </c>
      <c r="X11" s="22">
        <v>43</v>
      </c>
      <c r="Y11" s="22">
        <v>5</v>
      </c>
      <c r="Z11" s="22">
        <v>33</v>
      </c>
      <c r="AA11" s="22">
        <f t="shared" ref="AA11:AA12" si="3">Y11+Z11</f>
        <v>38</v>
      </c>
      <c r="AB11" s="22">
        <v>15</v>
      </c>
      <c r="AC11" s="22">
        <v>303</v>
      </c>
      <c r="AD11" s="22">
        <v>3</v>
      </c>
      <c r="AE11" s="22">
        <v>7</v>
      </c>
      <c r="AF11" s="22">
        <f t="shared" ref="AF11:AF12" si="4">AD11+AE11</f>
        <v>10</v>
      </c>
      <c r="AG11" s="22">
        <v>10</v>
      </c>
      <c r="AH11" s="22">
        <v>9</v>
      </c>
      <c r="AI11" s="22">
        <v>2</v>
      </c>
      <c r="AJ11" s="22">
        <v>6</v>
      </c>
      <c r="AK11" s="22">
        <f t="shared" ref="AK11:AK13" si="5">AI11+AJ11</f>
        <v>8</v>
      </c>
      <c r="AL11" s="22">
        <v>5</v>
      </c>
      <c r="AM11" s="22">
        <v>43</v>
      </c>
      <c r="AN11" s="22">
        <v>5</v>
      </c>
      <c r="AO11" s="22">
        <v>9</v>
      </c>
      <c r="AP11" s="22">
        <f t="shared" ref="AP11:AP12" si="6">AN11+AO11</f>
        <v>14</v>
      </c>
      <c r="AQ11" s="22">
        <v>0</v>
      </c>
      <c r="AR11" s="22">
        <v>0</v>
      </c>
      <c r="AS11" s="22">
        <v>0</v>
      </c>
      <c r="AT11" s="22">
        <v>0</v>
      </c>
      <c r="AU11" s="22">
        <f t="shared" ref="AU11:AU13" si="7">AS11+AT11</f>
        <v>0</v>
      </c>
      <c r="AV11" s="22">
        <v>0</v>
      </c>
      <c r="AW11" s="22">
        <v>0</v>
      </c>
      <c r="AX11" s="22">
        <v>0</v>
      </c>
      <c r="AY11" s="22">
        <v>0</v>
      </c>
      <c r="AZ11" s="22">
        <f t="shared" ref="AZ11:AZ13" si="8">AX11+AY11</f>
        <v>0</v>
      </c>
      <c r="BA11" s="22">
        <v>0</v>
      </c>
      <c r="BB11" s="22">
        <v>0</v>
      </c>
      <c r="BC11" s="22">
        <v>0</v>
      </c>
      <c r="BD11" s="22">
        <v>0</v>
      </c>
      <c r="BE11" s="22">
        <f t="shared" ref="BE11:BE13" si="9">BC11+BD11</f>
        <v>0</v>
      </c>
      <c r="BF11" s="24">
        <f t="shared" ref="BF11:BF13" si="10">C11+M11+R11+W11+AB11+AG11+AL11+AQ11+AV11+BA11+H11</f>
        <v>120</v>
      </c>
      <c r="BG11" s="24">
        <f t="shared" ref="BG11:BG13" si="11">D11+N11+S11+X11+AC11+AH11+AM11+AR11+AW11+BB11+I11</f>
        <v>529</v>
      </c>
      <c r="BH11" s="24">
        <f t="shared" ref="BH11:BH13" si="12">E11+O11+T11+Y11+AD11+AI11+AN11+AS11+AX11+BC11+J11</f>
        <v>28</v>
      </c>
      <c r="BI11" s="24">
        <f t="shared" ref="BI11:BI13" si="13">F11+P11+U11+Z11+AE11+AJ11+AO11+AT11+AY11+BD11+K11</f>
        <v>128</v>
      </c>
      <c r="BJ11" s="24">
        <f t="shared" ref="BJ11:BJ13" si="14">G11+Q11+V11+AA11+AF11+AK11+AP11+AU11+AZ11+BE11+L11</f>
        <v>156</v>
      </c>
      <c r="BK11" s="25">
        <v>1</v>
      </c>
      <c r="BL11" s="24">
        <f t="shared" ref="BL11:BL13" si="15">IF(BK11=1,BH11,"0")</f>
        <v>28</v>
      </c>
      <c r="BM11" s="24">
        <f t="shared" ref="BM11:BM13" si="16">IF(BK11=1,BI11,"0")</f>
        <v>128</v>
      </c>
      <c r="BN11" s="24">
        <f t="shared" ref="BN11:BN13" si="17">BL11+BM11</f>
        <v>156</v>
      </c>
      <c r="BO11" s="24" t="str">
        <f t="shared" ref="BO11:BO13" si="18">IF(BK11=2,BH11,"0")</f>
        <v>0</v>
      </c>
      <c r="BP11" s="24" t="str">
        <f t="shared" ref="BP11:BP13" si="19">IF(BK11=2,BI11,"0")</f>
        <v>0</v>
      </c>
      <c r="BQ11" s="24">
        <f t="shared" ref="BQ11:BQ13" si="20">BO11+BP11</f>
        <v>0</v>
      </c>
      <c r="BR11" s="124"/>
    </row>
    <row r="12" spans="1:71" ht="23.25" customHeight="1" x14ac:dyDescent="0.3">
      <c r="A12" s="20"/>
      <c r="B12" s="14" t="s">
        <v>62</v>
      </c>
      <c r="C12" s="22">
        <v>20</v>
      </c>
      <c r="D12" s="22">
        <v>15</v>
      </c>
      <c r="E12" s="22">
        <f>2+1</f>
        <v>3</v>
      </c>
      <c r="F12" s="22">
        <v>11</v>
      </c>
      <c r="G12" s="22">
        <f t="shared" si="0"/>
        <v>14</v>
      </c>
      <c r="H12" s="22">
        <v>0</v>
      </c>
      <c r="I12" s="22">
        <v>0</v>
      </c>
      <c r="J12" s="22">
        <v>9</v>
      </c>
      <c r="K12" s="22">
        <v>26</v>
      </c>
      <c r="L12" s="22">
        <f t="shared" si="1"/>
        <v>35</v>
      </c>
      <c r="M12" s="22">
        <v>0</v>
      </c>
      <c r="N12" s="22">
        <v>0</v>
      </c>
      <c r="O12" s="22">
        <v>0</v>
      </c>
      <c r="P12" s="22">
        <v>0</v>
      </c>
      <c r="Q12" s="22">
        <f t="shared" ref="Q12:Q13" si="21">O12+P12</f>
        <v>0</v>
      </c>
      <c r="R12" s="22">
        <v>30</v>
      </c>
      <c r="S12" s="22">
        <v>160</v>
      </c>
      <c r="T12" s="22">
        <v>8</v>
      </c>
      <c r="U12" s="22">
        <v>13</v>
      </c>
      <c r="V12" s="22">
        <f t="shared" si="2"/>
        <v>21</v>
      </c>
      <c r="W12" s="22">
        <v>30</v>
      </c>
      <c r="X12" s="22">
        <v>152</v>
      </c>
      <c r="Y12" s="22">
        <v>10</v>
      </c>
      <c r="Z12" s="22">
        <v>20</v>
      </c>
      <c r="AA12" s="22">
        <f t="shared" si="3"/>
        <v>30</v>
      </c>
      <c r="AB12" s="22">
        <v>15</v>
      </c>
      <c r="AC12" s="22">
        <v>511</v>
      </c>
      <c r="AD12" s="22">
        <v>8</v>
      </c>
      <c r="AE12" s="22">
        <v>9</v>
      </c>
      <c r="AF12" s="22">
        <f t="shared" si="4"/>
        <v>17</v>
      </c>
      <c r="AG12" s="22">
        <v>15</v>
      </c>
      <c r="AH12" s="22">
        <v>13</v>
      </c>
      <c r="AI12" s="22">
        <v>4</v>
      </c>
      <c r="AJ12" s="22">
        <v>7</v>
      </c>
      <c r="AK12" s="22">
        <f t="shared" si="5"/>
        <v>11</v>
      </c>
      <c r="AL12" s="22">
        <v>10</v>
      </c>
      <c r="AM12" s="22">
        <v>69</v>
      </c>
      <c r="AN12" s="22">
        <v>8</v>
      </c>
      <c r="AO12" s="22">
        <v>10</v>
      </c>
      <c r="AP12" s="22">
        <f t="shared" si="6"/>
        <v>18</v>
      </c>
      <c r="AQ12" s="22">
        <v>0</v>
      </c>
      <c r="AR12" s="22">
        <v>0</v>
      </c>
      <c r="AS12" s="22">
        <v>0</v>
      </c>
      <c r="AT12" s="22">
        <v>0</v>
      </c>
      <c r="AU12" s="22">
        <f t="shared" si="7"/>
        <v>0</v>
      </c>
      <c r="AV12" s="22">
        <v>0</v>
      </c>
      <c r="AW12" s="22">
        <v>0</v>
      </c>
      <c r="AX12" s="22">
        <v>0</v>
      </c>
      <c r="AY12" s="22">
        <v>0</v>
      </c>
      <c r="AZ12" s="22">
        <f t="shared" si="8"/>
        <v>0</v>
      </c>
      <c r="BA12" s="22">
        <v>0</v>
      </c>
      <c r="BB12" s="22">
        <v>0</v>
      </c>
      <c r="BC12" s="22">
        <v>0</v>
      </c>
      <c r="BD12" s="22">
        <v>0</v>
      </c>
      <c r="BE12" s="22">
        <f t="shared" si="9"/>
        <v>0</v>
      </c>
      <c r="BF12" s="24">
        <f t="shared" si="10"/>
        <v>120</v>
      </c>
      <c r="BG12" s="24">
        <f t="shared" si="11"/>
        <v>920</v>
      </c>
      <c r="BH12" s="24">
        <f t="shared" si="12"/>
        <v>50</v>
      </c>
      <c r="BI12" s="24">
        <f t="shared" si="13"/>
        <v>96</v>
      </c>
      <c r="BJ12" s="24">
        <f t="shared" si="14"/>
        <v>146</v>
      </c>
      <c r="BK12" s="25">
        <v>1</v>
      </c>
      <c r="BL12" s="24">
        <f t="shared" si="15"/>
        <v>50</v>
      </c>
      <c r="BM12" s="24">
        <f t="shared" si="16"/>
        <v>96</v>
      </c>
      <c r="BN12" s="24">
        <f t="shared" si="17"/>
        <v>146</v>
      </c>
      <c r="BO12" s="24" t="str">
        <f t="shared" si="18"/>
        <v>0</v>
      </c>
      <c r="BP12" s="24" t="str">
        <f t="shared" si="19"/>
        <v>0</v>
      </c>
      <c r="BQ12" s="24">
        <f t="shared" si="20"/>
        <v>0</v>
      </c>
      <c r="BR12" s="124"/>
    </row>
    <row r="13" spans="1:71" ht="23.25" customHeight="1" x14ac:dyDescent="0.3">
      <c r="A13" s="20"/>
      <c r="B13" s="14" t="s">
        <v>111</v>
      </c>
      <c r="C13" s="22">
        <v>10</v>
      </c>
      <c r="D13" s="22">
        <v>0</v>
      </c>
      <c r="E13" s="22">
        <v>0</v>
      </c>
      <c r="F13" s="22">
        <v>0</v>
      </c>
      <c r="G13" s="22">
        <f t="shared" ref="G13" si="22">E13+F13</f>
        <v>0</v>
      </c>
      <c r="H13" s="22">
        <v>0</v>
      </c>
      <c r="I13" s="22">
        <v>0</v>
      </c>
      <c r="J13" s="22">
        <v>1</v>
      </c>
      <c r="K13" s="22">
        <v>2</v>
      </c>
      <c r="L13" s="22">
        <f t="shared" si="1"/>
        <v>3</v>
      </c>
      <c r="M13" s="22">
        <v>0</v>
      </c>
      <c r="N13" s="22">
        <v>0</v>
      </c>
      <c r="O13" s="22">
        <v>0</v>
      </c>
      <c r="P13" s="22">
        <v>0</v>
      </c>
      <c r="Q13" s="22">
        <f t="shared" si="21"/>
        <v>0</v>
      </c>
      <c r="R13" s="22">
        <v>10</v>
      </c>
      <c r="S13" s="22">
        <v>35</v>
      </c>
      <c r="T13" s="22">
        <v>4</v>
      </c>
      <c r="U13" s="22">
        <v>8</v>
      </c>
      <c r="V13" s="22">
        <f t="shared" ref="V13" si="23">T13+U13</f>
        <v>12</v>
      </c>
      <c r="W13" s="22">
        <v>5</v>
      </c>
      <c r="X13" s="22">
        <v>25</v>
      </c>
      <c r="Y13" s="22">
        <v>4</v>
      </c>
      <c r="Z13" s="22">
        <v>8</v>
      </c>
      <c r="AA13" s="22">
        <f t="shared" ref="AA13" si="24">Y13+Z13</f>
        <v>12</v>
      </c>
      <c r="AB13" s="22">
        <v>5</v>
      </c>
      <c r="AC13" s="22">
        <v>113</v>
      </c>
      <c r="AD13" s="22">
        <v>4</v>
      </c>
      <c r="AE13" s="22">
        <v>8</v>
      </c>
      <c r="AF13" s="22">
        <f t="shared" ref="AF13" si="25">AD13+AE13</f>
        <v>12</v>
      </c>
      <c r="AG13" s="22">
        <v>0</v>
      </c>
      <c r="AH13" s="22">
        <v>0</v>
      </c>
      <c r="AI13" s="22">
        <v>0</v>
      </c>
      <c r="AJ13" s="22">
        <v>0</v>
      </c>
      <c r="AK13" s="22">
        <f t="shared" si="5"/>
        <v>0</v>
      </c>
      <c r="AL13" s="22">
        <v>0</v>
      </c>
      <c r="AM13" s="22">
        <v>12</v>
      </c>
      <c r="AN13" s="22">
        <v>1</v>
      </c>
      <c r="AO13" s="22">
        <v>1</v>
      </c>
      <c r="AP13" s="22">
        <f t="shared" ref="AP13" si="26">AN13+AO13</f>
        <v>2</v>
      </c>
      <c r="AQ13" s="22">
        <v>0</v>
      </c>
      <c r="AR13" s="22">
        <v>0</v>
      </c>
      <c r="AS13" s="22">
        <v>0</v>
      </c>
      <c r="AT13" s="22">
        <v>0</v>
      </c>
      <c r="AU13" s="22">
        <f t="shared" si="7"/>
        <v>0</v>
      </c>
      <c r="AV13" s="22">
        <v>0</v>
      </c>
      <c r="AW13" s="22">
        <v>0</v>
      </c>
      <c r="AX13" s="22">
        <v>0</v>
      </c>
      <c r="AY13" s="22">
        <v>0</v>
      </c>
      <c r="AZ13" s="22">
        <f t="shared" si="8"/>
        <v>0</v>
      </c>
      <c r="BA13" s="22">
        <v>0</v>
      </c>
      <c r="BB13" s="22">
        <v>0</v>
      </c>
      <c r="BC13" s="22">
        <v>0</v>
      </c>
      <c r="BD13" s="22">
        <v>0</v>
      </c>
      <c r="BE13" s="22">
        <f t="shared" si="9"/>
        <v>0</v>
      </c>
      <c r="BF13" s="24">
        <f t="shared" si="10"/>
        <v>30</v>
      </c>
      <c r="BG13" s="24">
        <f t="shared" si="11"/>
        <v>185</v>
      </c>
      <c r="BH13" s="24">
        <f t="shared" si="12"/>
        <v>14</v>
      </c>
      <c r="BI13" s="24">
        <f t="shared" si="13"/>
        <v>27</v>
      </c>
      <c r="BJ13" s="24">
        <f t="shared" si="14"/>
        <v>41</v>
      </c>
      <c r="BK13" s="25">
        <v>1</v>
      </c>
      <c r="BL13" s="24">
        <f t="shared" si="15"/>
        <v>14</v>
      </c>
      <c r="BM13" s="24">
        <f t="shared" si="16"/>
        <v>27</v>
      </c>
      <c r="BN13" s="24">
        <f t="shared" si="17"/>
        <v>41</v>
      </c>
      <c r="BO13" s="24" t="str">
        <f t="shared" si="18"/>
        <v>0</v>
      </c>
      <c r="BP13" s="24" t="str">
        <f t="shared" si="19"/>
        <v>0</v>
      </c>
      <c r="BQ13" s="24">
        <f t="shared" si="20"/>
        <v>0</v>
      </c>
      <c r="BR13" s="124"/>
    </row>
    <row r="14" spans="1:71" s="2" customFormat="1" ht="23.25" customHeight="1" x14ac:dyDescent="0.3">
      <c r="A14" s="4"/>
      <c r="B14" s="103" t="s">
        <v>47</v>
      </c>
      <c r="C14" s="24">
        <f>SUM(C10:C13)</f>
        <v>85</v>
      </c>
      <c r="D14" s="24">
        <f t="shared" ref="D14:AP14" si="27">SUM(D10:D13)</f>
        <v>29</v>
      </c>
      <c r="E14" s="24">
        <f t="shared" si="27"/>
        <v>4</v>
      </c>
      <c r="F14" s="24">
        <f t="shared" si="27"/>
        <v>22</v>
      </c>
      <c r="G14" s="24">
        <f t="shared" si="27"/>
        <v>26</v>
      </c>
      <c r="H14" s="24">
        <f t="shared" si="27"/>
        <v>0</v>
      </c>
      <c r="I14" s="24">
        <f t="shared" si="27"/>
        <v>0</v>
      </c>
      <c r="J14" s="24">
        <f t="shared" si="27"/>
        <v>13</v>
      </c>
      <c r="K14" s="24">
        <f t="shared" si="27"/>
        <v>50</v>
      </c>
      <c r="L14" s="24">
        <f t="shared" si="27"/>
        <v>63</v>
      </c>
      <c r="M14" s="24">
        <f t="shared" si="27"/>
        <v>35</v>
      </c>
      <c r="N14" s="24">
        <f t="shared" si="27"/>
        <v>37</v>
      </c>
      <c r="O14" s="24">
        <f t="shared" si="27"/>
        <v>8</v>
      </c>
      <c r="P14" s="24">
        <f t="shared" si="27"/>
        <v>27</v>
      </c>
      <c r="Q14" s="24">
        <f t="shared" si="27"/>
        <v>35</v>
      </c>
      <c r="R14" s="24">
        <f t="shared" si="27"/>
        <v>80</v>
      </c>
      <c r="S14" s="24">
        <f t="shared" si="27"/>
        <v>427</v>
      </c>
      <c r="T14" s="24">
        <f t="shared" si="27"/>
        <v>25</v>
      </c>
      <c r="U14" s="24">
        <f t="shared" si="27"/>
        <v>100</v>
      </c>
      <c r="V14" s="24">
        <f t="shared" si="27"/>
        <v>125</v>
      </c>
      <c r="W14" s="24">
        <f t="shared" si="27"/>
        <v>75</v>
      </c>
      <c r="X14" s="24">
        <f t="shared" si="27"/>
        <v>325</v>
      </c>
      <c r="Y14" s="24">
        <f t="shared" si="27"/>
        <v>28</v>
      </c>
      <c r="Z14" s="24">
        <f t="shared" si="27"/>
        <v>96</v>
      </c>
      <c r="AA14" s="24">
        <f t="shared" si="27"/>
        <v>124</v>
      </c>
      <c r="AB14" s="24">
        <f t="shared" si="27"/>
        <v>55</v>
      </c>
      <c r="AC14" s="24">
        <f t="shared" si="27"/>
        <v>1214</v>
      </c>
      <c r="AD14" s="24">
        <f t="shared" si="27"/>
        <v>21</v>
      </c>
      <c r="AE14" s="24">
        <f t="shared" si="27"/>
        <v>33</v>
      </c>
      <c r="AF14" s="24">
        <f t="shared" si="27"/>
        <v>54</v>
      </c>
      <c r="AG14" s="24">
        <f t="shared" si="27"/>
        <v>35</v>
      </c>
      <c r="AH14" s="24">
        <f t="shared" si="27"/>
        <v>31</v>
      </c>
      <c r="AI14" s="24">
        <f t="shared" si="27"/>
        <v>7</v>
      </c>
      <c r="AJ14" s="24">
        <f t="shared" si="27"/>
        <v>18</v>
      </c>
      <c r="AK14" s="24">
        <f t="shared" si="27"/>
        <v>25</v>
      </c>
      <c r="AL14" s="24">
        <f t="shared" si="27"/>
        <v>25</v>
      </c>
      <c r="AM14" s="24">
        <f t="shared" si="27"/>
        <v>159</v>
      </c>
      <c r="AN14" s="24">
        <f t="shared" si="27"/>
        <v>20</v>
      </c>
      <c r="AO14" s="24">
        <f t="shared" si="27"/>
        <v>26</v>
      </c>
      <c r="AP14" s="24">
        <f t="shared" si="27"/>
        <v>46</v>
      </c>
      <c r="AQ14" s="24">
        <f t="shared" ref="AQ14:AU14" si="28">SUM(AQ10:AQ13)</f>
        <v>0</v>
      </c>
      <c r="AR14" s="24">
        <f t="shared" si="28"/>
        <v>0</v>
      </c>
      <c r="AS14" s="24">
        <f t="shared" si="28"/>
        <v>0</v>
      </c>
      <c r="AT14" s="24">
        <f t="shared" si="28"/>
        <v>1</v>
      </c>
      <c r="AU14" s="24">
        <f t="shared" si="28"/>
        <v>1</v>
      </c>
      <c r="AV14" s="24">
        <f t="shared" ref="AV14:AZ14" si="29">SUM(AV10:AV13)</f>
        <v>0</v>
      </c>
      <c r="AW14" s="24">
        <f t="shared" si="29"/>
        <v>0</v>
      </c>
      <c r="AX14" s="24">
        <f t="shared" si="29"/>
        <v>0</v>
      </c>
      <c r="AY14" s="24">
        <f t="shared" si="29"/>
        <v>0</v>
      </c>
      <c r="AZ14" s="24">
        <f t="shared" si="29"/>
        <v>0</v>
      </c>
      <c r="BA14" s="24">
        <f t="shared" ref="BA14:BE14" si="30">SUM(BA10:BA13)</f>
        <v>0</v>
      </c>
      <c r="BB14" s="24">
        <f t="shared" si="30"/>
        <v>0</v>
      </c>
      <c r="BC14" s="24">
        <f t="shared" si="30"/>
        <v>0</v>
      </c>
      <c r="BD14" s="24">
        <f t="shared" si="30"/>
        <v>0</v>
      </c>
      <c r="BE14" s="24">
        <f t="shared" si="30"/>
        <v>0</v>
      </c>
      <c r="BF14" s="24">
        <f t="shared" ref="BF14" si="31">C14+M14+R14+W14+AB14+AG14+AL14+AQ14+AV14+BA14+H14</f>
        <v>390</v>
      </c>
      <c r="BG14" s="24">
        <f t="shared" ref="BG14" si="32">D14+N14+S14+X14+AC14+AH14+AM14+AR14+AW14+BB14+I14</f>
        <v>2222</v>
      </c>
      <c r="BH14" s="24">
        <f t="shared" ref="BH14" si="33">E14+O14+T14+Y14+AD14+AI14+AN14+AS14+AX14+BC14+J14</f>
        <v>126</v>
      </c>
      <c r="BI14" s="24">
        <f t="shared" ref="BI14" si="34">F14+P14+U14+Z14+AE14+AJ14+AO14+AT14+AY14+BD14+K14</f>
        <v>373</v>
      </c>
      <c r="BJ14" s="24">
        <f t="shared" ref="BJ14" si="35">G14+Q14+V14+AA14+AF14+AK14+AP14+AU14+AZ14+BE14+L14</f>
        <v>499</v>
      </c>
      <c r="BK14" s="25"/>
      <c r="BL14" s="24">
        <f>SUM(BL10:BL13)</f>
        <v>126</v>
      </c>
      <c r="BM14" s="24">
        <f>SUM(BM10:BM13)</f>
        <v>373</v>
      </c>
      <c r="BN14" s="24">
        <f>SUM(BN10:BN13)</f>
        <v>499</v>
      </c>
      <c r="BO14" s="24">
        <f>SUM(BO10:BO12)</f>
        <v>0</v>
      </c>
      <c r="BP14" s="24">
        <f>SUM(BP10:BP12)</f>
        <v>0</v>
      </c>
      <c r="BQ14" s="24">
        <f>SUM(BQ10:BQ12)</f>
        <v>0</v>
      </c>
      <c r="BR14" s="124"/>
      <c r="BS14" s="1"/>
    </row>
    <row r="15" spans="1:71" s="2" customFormat="1" ht="23.25" customHeight="1" x14ac:dyDescent="0.3">
      <c r="A15" s="4"/>
      <c r="B15" s="86" t="s">
        <v>91</v>
      </c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  <c r="BF15" s="24"/>
      <c r="BG15" s="22"/>
      <c r="BH15" s="24"/>
      <c r="BI15" s="24"/>
      <c r="BJ15" s="24"/>
      <c r="BK15" s="25"/>
      <c r="BL15" s="24"/>
      <c r="BM15" s="24"/>
      <c r="BN15" s="24"/>
      <c r="BO15" s="24"/>
      <c r="BP15" s="24"/>
      <c r="BQ15" s="24"/>
      <c r="BR15" s="124"/>
      <c r="BS15" s="1"/>
    </row>
    <row r="16" spans="1:71" s="2" customFormat="1" ht="23.25" customHeight="1" x14ac:dyDescent="0.3">
      <c r="A16" s="4"/>
      <c r="B16" s="21" t="s">
        <v>88</v>
      </c>
      <c r="C16" s="22">
        <v>25</v>
      </c>
      <c r="D16" s="22">
        <v>19</v>
      </c>
      <c r="E16" s="22">
        <v>3</v>
      </c>
      <c r="F16" s="22">
        <v>13</v>
      </c>
      <c r="G16" s="22">
        <f t="shared" ref="G16" si="36">E16+F16</f>
        <v>16</v>
      </c>
      <c r="H16" s="22">
        <v>0</v>
      </c>
      <c r="I16" s="22">
        <v>0</v>
      </c>
      <c r="J16" s="22">
        <v>0</v>
      </c>
      <c r="K16" s="22">
        <v>0</v>
      </c>
      <c r="L16" s="22">
        <f>SUM(J16:K16)</f>
        <v>0</v>
      </c>
      <c r="M16" s="22">
        <v>25</v>
      </c>
      <c r="N16" s="22">
        <v>47</v>
      </c>
      <c r="O16" s="22">
        <f>3+4</f>
        <v>7</v>
      </c>
      <c r="P16" s="22">
        <f>7+26</f>
        <v>33</v>
      </c>
      <c r="Q16" s="22">
        <f t="shared" ref="Q16" si="37">O16+P16</f>
        <v>40</v>
      </c>
      <c r="R16" s="22">
        <v>0</v>
      </c>
      <c r="S16" s="22">
        <v>0</v>
      </c>
      <c r="T16" s="22">
        <v>0</v>
      </c>
      <c r="U16" s="22">
        <v>0</v>
      </c>
      <c r="V16" s="22">
        <f t="shared" ref="V16" si="38">T16+U16</f>
        <v>0</v>
      </c>
      <c r="W16" s="22">
        <v>0</v>
      </c>
      <c r="X16" s="22">
        <v>0</v>
      </c>
      <c r="Y16" s="22">
        <v>0</v>
      </c>
      <c r="Z16" s="22">
        <v>0</v>
      </c>
      <c r="AA16" s="22">
        <f t="shared" ref="AA16" si="39">Y16+Z16</f>
        <v>0</v>
      </c>
      <c r="AB16" s="22">
        <v>0</v>
      </c>
      <c r="AC16" s="22">
        <v>0</v>
      </c>
      <c r="AD16" s="22">
        <v>0</v>
      </c>
      <c r="AE16" s="22">
        <v>0</v>
      </c>
      <c r="AF16" s="22">
        <f t="shared" ref="AF16" si="40">AD16+AE16</f>
        <v>0</v>
      </c>
      <c r="AG16" s="22">
        <v>0</v>
      </c>
      <c r="AH16" s="22">
        <v>0</v>
      </c>
      <c r="AI16" s="22">
        <v>0</v>
      </c>
      <c r="AJ16" s="22">
        <v>0</v>
      </c>
      <c r="AK16" s="22">
        <f t="shared" ref="AK16" si="41">AI16+AJ16</f>
        <v>0</v>
      </c>
      <c r="AL16" s="22">
        <v>0</v>
      </c>
      <c r="AM16" s="22">
        <v>0</v>
      </c>
      <c r="AN16" s="22">
        <v>0</v>
      </c>
      <c r="AO16" s="22">
        <v>0</v>
      </c>
      <c r="AP16" s="22">
        <f t="shared" ref="AP16" si="42">AN16+AO16</f>
        <v>0</v>
      </c>
      <c r="AQ16" s="22">
        <v>0</v>
      </c>
      <c r="AR16" s="22">
        <v>0</v>
      </c>
      <c r="AS16" s="22">
        <v>0</v>
      </c>
      <c r="AT16" s="22">
        <v>2</v>
      </c>
      <c r="AU16" s="22">
        <f t="shared" ref="AU16" si="43">AS16+AT16</f>
        <v>2</v>
      </c>
      <c r="AV16" s="22">
        <v>0</v>
      </c>
      <c r="AW16" s="22">
        <v>0</v>
      </c>
      <c r="AX16" s="22">
        <v>0</v>
      </c>
      <c r="AY16" s="22">
        <v>0</v>
      </c>
      <c r="AZ16" s="22">
        <f t="shared" ref="AZ16" si="44">AX16+AY16</f>
        <v>0</v>
      </c>
      <c r="BA16" s="22">
        <v>0</v>
      </c>
      <c r="BB16" s="22">
        <v>0</v>
      </c>
      <c r="BC16" s="22">
        <v>0</v>
      </c>
      <c r="BD16" s="22">
        <v>0</v>
      </c>
      <c r="BE16" s="22">
        <f t="shared" ref="BE16" si="45">BC16+BD16</f>
        <v>0</v>
      </c>
      <c r="BF16" s="24">
        <f>C16+M16+R16+W16+AB16+AG16+AL16+AQ16+AV16+BA16+H16</f>
        <v>50</v>
      </c>
      <c r="BG16" s="24">
        <f>D16+N16+S16+X16+AC16+AH16+AM16+AR16+AW16+BB16+I16</f>
        <v>66</v>
      </c>
      <c r="BH16" s="24">
        <f>E16+O16+T16+Y16+AD16+AI16+AN16+AS16+AX16+BC16+J16</f>
        <v>10</v>
      </c>
      <c r="BI16" s="24">
        <f>F16+P16+U16+Z16+AE16+AJ16+AO16+AT16+AY16+BD16+K16</f>
        <v>48</v>
      </c>
      <c r="BJ16" s="24">
        <f>G16+Q16+V16+AA16+AF16+AK16+AP16+AU16+AZ16+BE16+L16</f>
        <v>58</v>
      </c>
      <c r="BK16" s="25">
        <v>1</v>
      </c>
      <c r="BL16" s="24">
        <f>IF(BK16=1,BH16,"0")</f>
        <v>10</v>
      </c>
      <c r="BM16" s="24">
        <f>IF(BK16=1,BI16,"0")</f>
        <v>48</v>
      </c>
      <c r="BN16" s="24">
        <f>BL16+BM16</f>
        <v>58</v>
      </c>
      <c r="BO16" s="24" t="str">
        <f>IF(BK16=2,BH16,"0")</f>
        <v>0</v>
      </c>
      <c r="BP16" s="24" t="str">
        <f>IF(BK16=2,BI16,"0")</f>
        <v>0</v>
      </c>
      <c r="BQ16" s="24">
        <f>BO16+BP16</f>
        <v>0</v>
      </c>
      <c r="BR16" s="124"/>
      <c r="BS16" s="1"/>
    </row>
    <row r="17" spans="1:71" s="2" customFormat="1" ht="23.25" customHeight="1" x14ac:dyDescent="0.3">
      <c r="A17" s="4"/>
      <c r="B17" s="23" t="s">
        <v>47</v>
      </c>
      <c r="C17" s="24">
        <f>SUM(C16)</f>
        <v>25</v>
      </c>
      <c r="D17" s="24">
        <f t="shared" ref="D17:AP17" si="46">SUM(D16)</f>
        <v>19</v>
      </c>
      <c r="E17" s="24">
        <f t="shared" si="46"/>
        <v>3</v>
      </c>
      <c r="F17" s="24">
        <f t="shared" si="46"/>
        <v>13</v>
      </c>
      <c r="G17" s="24">
        <f t="shared" si="46"/>
        <v>16</v>
      </c>
      <c r="H17" s="24">
        <f t="shared" si="46"/>
        <v>0</v>
      </c>
      <c r="I17" s="24">
        <f t="shared" si="46"/>
        <v>0</v>
      </c>
      <c r="J17" s="24">
        <f t="shared" si="46"/>
        <v>0</v>
      </c>
      <c r="K17" s="24">
        <f t="shared" si="46"/>
        <v>0</v>
      </c>
      <c r="L17" s="24">
        <f t="shared" si="46"/>
        <v>0</v>
      </c>
      <c r="M17" s="24">
        <f t="shared" si="46"/>
        <v>25</v>
      </c>
      <c r="N17" s="24">
        <f t="shared" si="46"/>
        <v>47</v>
      </c>
      <c r="O17" s="24">
        <f t="shared" si="46"/>
        <v>7</v>
      </c>
      <c r="P17" s="24">
        <f t="shared" si="46"/>
        <v>33</v>
      </c>
      <c r="Q17" s="24">
        <f t="shared" si="46"/>
        <v>40</v>
      </c>
      <c r="R17" s="24">
        <f t="shared" si="46"/>
        <v>0</v>
      </c>
      <c r="S17" s="24">
        <f t="shared" si="46"/>
        <v>0</v>
      </c>
      <c r="T17" s="24">
        <f t="shared" si="46"/>
        <v>0</v>
      </c>
      <c r="U17" s="24">
        <f t="shared" si="46"/>
        <v>0</v>
      </c>
      <c r="V17" s="24">
        <f t="shared" si="46"/>
        <v>0</v>
      </c>
      <c r="W17" s="24">
        <f t="shared" si="46"/>
        <v>0</v>
      </c>
      <c r="X17" s="24">
        <f t="shared" si="46"/>
        <v>0</v>
      </c>
      <c r="Y17" s="24">
        <f t="shared" si="46"/>
        <v>0</v>
      </c>
      <c r="Z17" s="24">
        <f t="shared" si="46"/>
        <v>0</v>
      </c>
      <c r="AA17" s="24">
        <f t="shared" si="46"/>
        <v>0</v>
      </c>
      <c r="AB17" s="24">
        <f t="shared" si="46"/>
        <v>0</v>
      </c>
      <c r="AC17" s="24">
        <f t="shared" si="46"/>
        <v>0</v>
      </c>
      <c r="AD17" s="24">
        <f t="shared" si="46"/>
        <v>0</v>
      </c>
      <c r="AE17" s="24">
        <f t="shared" si="46"/>
        <v>0</v>
      </c>
      <c r="AF17" s="24">
        <f t="shared" si="46"/>
        <v>0</v>
      </c>
      <c r="AG17" s="24">
        <f t="shared" si="46"/>
        <v>0</v>
      </c>
      <c r="AH17" s="24">
        <f t="shared" si="46"/>
        <v>0</v>
      </c>
      <c r="AI17" s="24">
        <f t="shared" si="46"/>
        <v>0</v>
      </c>
      <c r="AJ17" s="24">
        <f t="shared" si="46"/>
        <v>0</v>
      </c>
      <c r="AK17" s="24">
        <f t="shared" si="46"/>
        <v>0</v>
      </c>
      <c r="AL17" s="24">
        <f t="shared" si="46"/>
        <v>0</v>
      </c>
      <c r="AM17" s="24">
        <f t="shared" si="46"/>
        <v>0</v>
      </c>
      <c r="AN17" s="24">
        <f t="shared" si="46"/>
        <v>0</v>
      </c>
      <c r="AO17" s="24">
        <f t="shared" si="46"/>
        <v>0</v>
      </c>
      <c r="AP17" s="24">
        <f t="shared" si="46"/>
        <v>0</v>
      </c>
      <c r="AQ17" s="24">
        <f>SUM(AQ16)</f>
        <v>0</v>
      </c>
      <c r="AR17" s="24">
        <f>SUM(AR16)</f>
        <v>0</v>
      </c>
      <c r="AS17" s="24">
        <f t="shared" ref="AS17:AU17" si="47">SUM(AS16)</f>
        <v>0</v>
      </c>
      <c r="AT17" s="24">
        <f t="shared" si="47"/>
        <v>2</v>
      </c>
      <c r="AU17" s="24">
        <f t="shared" si="47"/>
        <v>2</v>
      </c>
      <c r="AV17" s="24">
        <f>SUM(AV16)</f>
        <v>0</v>
      </c>
      <c r="AW17" s="24">
        <f>SUM(AW16)</f>
        <v>0</v>
      </c>
      <c r="AX17" s="24">
        <f t="shared" ref="AX17:AZ17" si="48">SUM(AX16)</f>
        <v>0</v>
      </c>
      <c r="AY17" s="24">
        <f t="shared" si="48"/>
        <v>0</v>
      </c>
      <c r="AZ17" s="24">
        <f t="shared" si="48"/>
        <v>0</v>
      </c>
      <c r="BA17" s="24">
        <f>SUM(BA16)</f>
        <v>0</v>
      </c>
      <c r="BB17" s="24">
        <f>SUM(BB16)</f>
        <v>0</v>
      </c>
      <c r="BC17" s="24">
        <f t="shared" ref="BC17:BE17" si="49">SUM(BC16)</f>
        <v>0</v>
      </c>
      <c r="BD17" s="24">
        <f t="shared" si="49"/>
        <v>0</v>
      </c>
      <c r="BE17" s="24">
        <f t="shared" si="49"/>
        <v>0</v>
      </c>
      <c r="BF17" s="24">
        <f t="shared" ref="BF17:BF18" si="50">C17+M17+R17+W17+AB17+AG17+AL17+AQ17+AV17+BA17+H17</f>
        <v>50</v>
      </c>
      <c r="BG17" s="24">
        <f t="shared" ref="BG17:BG18" si="51">D17+N17+S17+X17+AC17+AH17+AM17+AR17+AW17+BB17+I17</f>
        <v>66</v>
      </c>
      <c r="BH17" s="24">
        <f t="shared" ref="BH17:BH18" si="52">E17+O17+T17+Y17+AD17+AI17+AN17+AS17+AX17+BC17+J17</f>
        <v>10</v>
      </c>
      <c r="BI17" s="24">
        <f t="shared" ref="BI17:BI18" si="53">F17+P17+U17+Z17+AE17+AJ17+AO17+AT17+AY17+BD17+K17</f>
        <v>48</v>
      </c>
      <c r="BJ17" s="24">
        <f t="shared" ref="BJ17:BJ18" si="54">G17+Q17+V17+AA17+AF17+AK17+AP17+AU17+AZ17+BE17+L17</f>
        <v>58</v>
      </c>
      <c r="BK17" s="25"/>
      <c r="BL17" s="24">
        <f>SUM(BL16)</f>
        <v>10</v>
      </c>
      <c r="BM17" s="24">
        <f>SUM(BM16)</f>
        <v>48</v>
      </c>
      <c r="BN17" s="24">
        <f>SUM(BL17:BM17)</f>
        <v>58</v>
      </c>
      <c r="BO17" s="24">
        <f>SUM(BO16)</f>
        <v>0</v>
      </c>
      <c r="BP17" s="24">
        <f>SUM(BP16)</f>
        <v>0</v>
      </c>
      <c r="BQ17" s="24">
        <f>SUM(BO17:BP17)</f>
        <v>0</v>
      </c>
      <c r="BR17" s="124"/>
      <c r="BS17" s="1"/>
    </row>
    <row r="18" spans="1:71" s="2" customFormat="1" ht="23.25" customHeight="1" x14ac:dyDescent="0.3">
      <c r="A18" s="4"/>
      <c r="B18" s="23" t="s">
        <v>49</v>
      </c>
      <c r="C18" s="24">
        <f>C14+C17</f>
        <v>110</v>
      </c>
      <c r="D18" s="24">
        <f t="shared" ref="D18:BE18" si="55">D14+D17</f>
        <v>48</v>
      </c>
      <c r="E18" s="24">
        <f t="shared" si="55"/>
        <v>7</v>
      </c>
      <c r="F18" s="24">
        <f t="shared" si="55"/>
        <v>35</v>
      </c>
      <c r="G18" s="24">
        <f t="shared" si="55"/>
        <v>42</v>
      </c>
      <c r="H18" s="24">
        <f t="shared" si="55"/>
        <v>0</v>
      </c>
      <c r="I18" s="24">
        <f t="shared" si="55"/>
        <v>0</v>
      </c>
      <c r="J18" s="24">
        <f t="shared" si="55"/>
        <v>13</v>
      </c>
      <c r="K18" s="24">
        <f t="shared" si="55"/>
        <v>50</v>
      </c>
      <c r="L18" s="24">
        <f t="shared" si="55"/>
        <v>63</v>
      </c>
      <c r="M18" s="24">
        <f t="shared" si="55"/>
        <v>60</v>
      </c>
      <c r="N18" s="24">
        <f t="shared" si="55"/>
        <v>84</v>
      </c>
      <c r="O18" s="24">
        <f t="shared" si="55"/>
        <v>15</v>
      </c>
      <c r="P18" s="24">
        <f t="shared" si="55"/>
        <v>60</v>
      </c>
      <c r="Q18" s="24">
        <f t="shared" si="55"/>
        <v>75</v>
      </c>
      <c r="R18" s="24">
        <f t="shared" si="55"/>
        <v>80</v>
      </c>
      <c r="S18" s="24">
        <f t="shared" si="55"/>
        <v>427</v>
      </c>
      <c r="T18" s="24">
        <f t="shared" si="55"/>
        <v>25</v>
      </c>
      <c r="U18" s="24">
        <f t="shared" si="55"/>
        <v>100</v>
      </c>
      <c r="V18" s="24">
        <f t="shared" si="55"/>
        <v>125</v>
      </c>
      <c r="W18" s="24">
        <f t="shared" si="55"/>
        <v>75</v>
      </c>
      <c r="X18" s="24">
        <f t="shared" si="55"/>
        <v>325</v>
      </c>
      <c r="Y18" s="24">
        <f t="shared" si="55"/>
        <v>28</v>
      </c>
      <c r="Z18" s="24">
        <f t="shared" si="55"/>
        <v>96</v>
      </c>
      <c r="AA18" s="24">
        <f t="shared" si="55"/>
        <v>124</v>
      </c>
      <c r="AB18" s="24">
        <f t="shared" si="55"/>
        <v>55</v>
      </c>
      <c r="AC18" s="24">
        <f t="shared" si="55"/>
        <v>1214</v>
      </c>
      <c r="AD18" s="24">
        <f t="shared" si="55"/>
        <v>21</v>
      </c>
      <c r="AE18" s="24">
        <f t="shared" si="55"/>
        <v>33</v>
      </c>
      <c r="AF18" s="24">
        <f t="shared" si="55"/>
        <v>54</v>
      </c>
      <c r="AG18" s="24">
        <f t="shared" si="55"/>
        <v>35</v>
      </c>
      <c r="AH18" s="24">
        <f t="shared" si="55"/>
        <v>31</v>
      </c>
      <c r="AI18" s="24">
        <f t="shared" si="55"/>
        <v>7</v>
      </c>
      <c r="AJ18" s="24">
        <f t="shared" si="55"/>
        <v>18</v>
      </c>
      <c r="AK18" s="24">
        <f t="shared" si="55"/>
        <v>25</v>
      </c>
      <c r="AL18" s="24">
        <f t="shared" si="55"/>
        <v>25</v>
      </c>
      <c r="AM18" s="24">
        <f t="shared" si="55"/>
        <v>159</v>
      </c>
      <c r="AN18" s="24">
        <f t="shared" si="55"/>
        <v>20</v>
      </c>
      <c r="AO18" s="24">
        <f t="shared" si="55"/>
        <v>26</v>
      </c>
      <c r="AP18" s="24">
        <f t="shared" si="55"/>
        <v>46</v>
      </c>
      <c r="AQ18" s="24">
        <f t="shared" si="55"/>
        <v>0</v>
      </c>
      <c r="AR18" s="24">
        <f t="shared" si="55"/>
        <v>0</v>
      </c>
      <c r="AS18" s="24">
        <f t="shared" si="55"/>
        <v>0</v>
      </c>
      <c r="AT18" s="24">
        <f t="shared" si="55"/>
        <v>3</v>
      </c>
      <c r="AU18" s="24">
        <f t="shared" si="55"/>
        <v>3</v>
      </c>
      <c r="AV18" s="24">
        <f t="shared" si="55"/>
        <v>0</v>
      </c>
      <c r="AW18" s="24">
        <f t="shared" si="55"/>
        <v>0</v>
      </c>
      <c r="AX18" s="24">
        <f t="shared" si="55"/>
        <v>0</v>
      </c>
      <c r="AY18" s="24">
        <f t="shared" si="55"/>
        <v>0</v>
      </c>
      <c r="AZ18" s="24">
        <f t="shared" si="55"/>
        <v>0</v>
      </c>
      <c r="BA18" s="24">
        <f t="shared" si="55"/>
        <v>0</v>
      </c>
      <c r="BB18" s="24">
        <f t="shared" si="55"/>
        <v>0</v>
      </c>
      <c r="BC18" s="24">
        <f t="shared" si="55"/>
        <v>0</v>
      </c>
      <c r="BD18" s="24">
        <f t="shared" si="55"/>
        <v>0</v>
      </c>
      <c r="BE18" s="24">
        <f t="shared" si="55"/>
        <v>0</v>
      </c>
      <c r="BF18" s="24">
        <f t="shared" si="50"/>
        <v>440</v>
      </c>
      <c r="BG18" s="24">
        <f t="shared" si="51"/>
        <v>2288</v>
      </c>
      <c r="BH18" s="24">
        <f t="shared" si="52"/>
        <v>136</v>
      </c>
      <c r="BI18" s="24">
        <f t="shared" si="53"/>
        <v>421</v>
      </c>
      <c r="BJ18" s="24">
        <f t="shared" si="54"/>
        <v>557</v>
      </c>
      <c r="BK18" s="25"/>
      <c r="BL18" s="24">
        <f>BL14+BL17</f>
        <v>136</v>
      </c>
      <c r="BM18" s="24">
        <f t="shared" ref="BM18:BQ18" si="56">BM14+BM17</f>
        <v>421</v>
      </c>
      <c r="BN18" s="24">
        <f t="shared" si="56"/>
        <v>557</v>
      </c>
      <c r="BO18" s="24">
        <f t="shared" si="56"/>
        <v>0</v>
      </c>
      <c r="BP18" s="24">
        <f t="shared" si="56"/>
        <v>0</v>
      </c>
      <c r="BQ18" s="24">
        <f t="shared" si="56"/>
        <v>0</v>
      </c>
      <c r="BR18" s="124"/>
      <c r="BS18" s="1"/>
    </row>
    <row r="19" spans="1:71" s="2" customFormat="1" ht="23.25" customHeight="1" x14ac:dyDescent="0.3">
      <c r="A19" s="4"/>
      <c r="B19" s="11" t="s">
        <v>64</v>
      </c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4"/>
      <c r="AL19" s="24"/>
      <c r="AM19" s="24"/>
      <c r="AN19" s="24"/>
      <c r="AO19" s="24"/>
      <c r="AP19" s="24"/>
      <c r="AQ19" s="24"/>
      <c r="AR19" s="24"/>
      <c r="AS19" s="24"/>
      <c r="AT19" s="24"/>
      <c r="AU19" s="24"/>
      <c r="AV19" s="24"/>
      <c r="AW19" s="24"/>
      <c r="AX19" s="24"/>
      <c r="AY19" s="24"/>
      <c r="AZ19" s="24"/>
      <c r="BA19" s="24"/>
      <c r="BB19" s="24"/>
      <c r="BC19" s="24"/>
      <c r="BD19" s="24"/>
      <c r="BE19" s="24"/>
      <c r="BF19" s="24"/>
      <c r="BG19" s="24"/>
      <c r="BH19" s="24"/>
      <c r="BI19" s="24"/>
      <c r="BJ19" s="24"/>
      <c r="BK19" s="25"/>
      <c r="BL19" s="24"/>
      <c r="BM19" s="24"/>
      <c r="BN19" s="24"/>
      <c r="BO19" s="24"/>
      <c r="BP19" s="24"/>
      <c r="BQ19" s="24"/>
      <c r="BR19" s="124"/>
      <c r="BS19" s="1"/>
    </row>
    <row r="20" spans="1:71" s="2" customFormat="1" ht="23.25" customHeight="1" x14ac:dyDescent="0.3">
      <c r="A20" s="4"/>
      <c r="B20" s="5" t="s">
        <v>46</v>
      </c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  <c r="BF20" s="24"/>
      <c r="BG20" s="24"/>
      <c r="BH20" s="24"/>
      <c r="BI20" s="24"/>
      <c r="BJ20" s="24"/>
      <c r="BK20" s="25"/>
      <c r="BL20" s="24"/>
      <c r="BM20" s="24"/>
      <c r="BN20" s="24"/>
      <c r="BO20" s="24"/>
      <c r="BP20" s="24"/>
      <c r="BQ20" s="24"/>
      <c r="BR20" s="124"/>
      <c r="BS20" s="1"/>
    </row>
    <row r="21" spans="1:71" s="2" customFormat="1" ht="23.25" customHeight="1" x14ac:dyDescent="0.3">
      <c r="A21" s="4"/>
      <c r="B21" s="21" t="s">
        <v>88</v>
      </c>
      <c r="C21" s="22">
        <v>10</v>
      </c>
      <c r="D21" s="22">
        <v>0</v>
      </c>
      <c r="E21" s="22">
        <v>0</v>
      </c>
      <c r="F21" s="22">
        <v>0</v>
      </c>
      <c r="G21" s="22">
        <f t="shared" ref="G21" si="57">E21+F21</f>
        <v>0</v>
      </c>
      <c r="H21" s="22">
        <v>0</v>
      </c>
      <c r="I21" s="22">
        <v>0</v>
      </c>
      <c r="J21" s="22">
        <v>0</v>
      </c>
      <c r="K21" s="22">
        <f>3+1</f>
        <v>4</v>
      </c>
      <c r="L21" s="22">
        <f>SUM(J21:K21)</f>
        <v>4</v>
      </c>
      <c r="M21" s="22">
        <v>10</v>
      </c>
      <c r="N21" s="22">
        <v>0</v>
      </c>
      <c r="O21" s="22">
        <v>2</v>
      </c>
      <c r="P21" s="22">
        <f>1+1</f>
        <v>2</v>
      </c>
      <c r="Q21" s="22">
        <f t="shared" ref="Q21:Q22" si="58">O21+P21</f>
        <v>4</v>
      </c>
      <c r="R21" s="22">
        <v>10</v>
      </c>
      <c r="S21" s="22">
        <v>8</v>
      </c>
      <c r="T21" s="22">
        <v>2</v>
      </c>
      <c r="U21" s="22">
        <v>3</v>
      </c>
      <c r="V21" s="22">
        <f t="shared" ref="V21" si="59">T21+U21</f>
        <v>5</v>
      </c>
      <c r="W21" s="22">
        <v>5</v>
      </c>
      <c r="X21" s="22">
        <v>6</v>
      </c>
      <c r="Y21" s="22">
        <v>0</v>
      </c>
      <c r="Z21" s="22">
        <v>0</v>
      </c>
      <c r="AA21" s="22">
        <f t="shared" ref="AA21:AA22" si="60">Y21+Z21</f>
        <v>0</v>
      </c>
      <c r="AB21" s="22">
        <v>5</v>
      </c>
      <c r="AC21" s="22">
        <v>49</v>
      </c>
      <c r="AD21" s="22">
        <v>4</v>
      </c>
      <c r="AE21" s="22">
        <v>8</v>
      </c>
      <c r="AF21" s="22">
        <f t="shared" ref="AF21:AF22" si="61">AD21+AE21</f>
        <v>12</v>
      </c>
      <c r="AG21" s="22">
        <v>0</v>
      </c>
      <c r="AH21" s="22">
        <v>8</v>
      </c>
      <c r="AI21" s="22">
        <v>1</v>
      </c>
      <c r="AJ21" s="22">
        <v>4</v>
      </c>
      <c r="AK21" s="22">
        <f t="shared" ref="AK21:AK22" si="62">AI21+AJ21</f>
        <v>5</v>
      </c>
      <c r="AL21" s="22">
        <v>0</v>
      </c>
      <c r="AM21" s="22">
        <v>3</v>
      </c>
      <c r="AN21" s="22">
        <v>1</v>
      </c>
      <c r="AO21" s="22">
        <v>7</v>
      </c>
      <c r="AP21" s="22">
        <f t="shared" ref="AP21" si="63">AN21+AO21</f>
        <v>8</v>
      </c>
      <c r="AQ21" s="22">
        <v>0</v>
      </c>
      <c r="AR21" s="22">
        <v>0</v>
      </c>
      <c r="AS21" s="22">
        <v>0</v>
      </c>
      <c r="AT21" s="22">
        <v>1</v>
      </c>
      <c r="AU21" s="22">
        <f t="shared" ref="AU21:AU22" si="64">AS21+AT21</f>
        <v>1</v>
      </c>
      <c r="AV21" s="22">
        <v>0</v>
      </c>
      <c r="AW21" s="22">
        <v>0</v>
      </c>
      <c r="AX21" s="22">
        <v>0</v>
      </c>
      <c r="AY21" s="22">
        <v>0</v>
      </c>
      <c r="AZ21" s="22">
        <f t="shared" ref="AZ21:AZ22" si="65">AX21+AY21</f>
        <v>0</v>
      </c>
      <c r="BA21" s="22">
        <v>0</v>
      </c>
      <c r="BB21" s="22">
        <v>0</v>
      </c>
      <c r="BC21" s="22">
        <v>0</v>
      </c>
      <c r="BD21" s="22">
        <v>0</v>
      </c>
      <c r="BE21" s="22">
        <f t="shared" ref="BE21:BE22" si="66">BC21+BD21</f>
        <v>0</v>
      </c>
      <c r="BF21" s="24">
        <f t="shared" ref="BF21:BF22" si="67">C21+M21+R21+W21+AB21+AG21+AL21+AQ21+AV21+BA21+H21</f>
        <v>40</v>
      </c>
      <c r="BG21" s="24">
        <f t="shared" ref="BG21:BG22" si="68">D21+N21+S21+X21+AC21+AH21+AM21+AR21+AW21+BB21+I21</f>
        <v>74</v>
      </c>
      <c r="BH21" s="24">
        <f t="shared" ref="BH21:BH22" si="69">E21+O21+T21+Y21+AD21+AI21+AN21+AS21+AX21+BC21+J21</f>
        <v>10</v>
      </c>
      <c r="BI21" s="24">
        <f t="shared" ref="BI21:BI22" si="70">F21+P21+U21+Z21+AE21+AJ21+AO21+AT21+AY21+BD21+K21</f>
        <v>29</v>
      </c>
      <c r="BJ21" s="24">
        <f t="shared" ref="BJ21:BJ22" si="71">G21+Q21+V21+AA21+AF21+AK21+AP21+AU21+AZ21+BE21+L21</f>
        <v>39</v>
      </c>
      <c r="BK21" s="25">
        <v>1</v>
      </c>
      <c r="BL21" s="24">
        <f t="shared" ref="BL21:BL22" si="72">IF(BK21=1,BH21,"0")</f>
        <v>10</v>
      </c>
      <c r="BM21" s="24">
        <f t="shared" ref="BM21:BM22" si="73">IF(BK21=1,BI21,"0")</f>
        <v>29</v>
      </c>
      <c r="BN21" s="24">
        <f t="shared" ref="BN21:BN22" si="74">BL21+BM21</f>
        <v>39</v>
      </c>
      <c r="BO21" s="24" t="str">
        <f t="shared" ref="BO21:BO22" si="75">IF(BK21=2,BH21,"0")</f>
        <v>0</v>
      </c>
      <c r="BP21" s="24" t="str">
        <f t="shared" ref="BP21:BP22" si="76">IF(BK21=2,BI21,"0")</f>
        <v>0</v>
      </c>
      <c r="BQ21" s="24">
        <f t="shared" ref="BQ21:BQ22" si="77">BO21+BP21</f>
        <v>0</v>
      </c>
      <c r="BR21" s="124"/>
      <c r="BS21" s="1"/>
    </row>
    <row r="22" spans="1:71" s="2" customFormat="1" ht="23.25" customHeight="1" x14ac:dyDescent="0.3">
      <c r="A22" s="4"/>
      <c r="B22" s="21" t="s">
        <v>62</v>
      </c>
      <c r="C22" s="22">
        <v>5</v>
      </c>
      <c r="D22" s="22">
        <v>0</v>
      </c>
      <c r="E22" s="22">
        <v>0</v>
      </c>
      <c r="F22" s="22">
        <v>0</v>
      </c>
      <c r="G22" s="22">
        <f t="shared" ref="G22" si="78">E22+F22</f>
        <v>0</v>
      </c>
      <c r="H22" s="22">
        <v>0</v>
      </c>
      <c r="I22" s="22">
        <v>0</v>
      </c>
      <c r="J22" s="22">
        <v>1</v>
      </c>
      <c r="K22" s="22">
        <f>0+6</f>
        <v>6</v>
      </c>
      <c r="L22" s="22">
        <f t="shared" ref="L22" si="79">SUM(J22:K22)</f>
        <v>7</v>
      </c>
      <c r="M22" s="22">
        <v>5</v>
      </c>
      <c r="N22" s="22">
        <v>11</v>
      </c>
      <c r="O22" s="22">
        <f>2+1</f>
        <v>3</v>
      </c>
      <c r="P22" s="22">
        <f>2+4</f>
        <v>6</v>
      </c>
      <c r="Q22" s="22">
        <f t="shared" si="58"/>
        <v>9</v>
      </c>
      <c r="R22" s="22">
        <v>10</v>
      </c>
      <c r="S22" s="22">
        <v>4</v>
      </c>
      <c r="T22" s="22">
        <v>2</v>
      </c>
      <c r="U22" s="22">
        <v>4</v>
      </c>
      <c r="V22" s="22">
        <f t="shared" ref="V22" si="80">T22+U22</f>
        <v>6</v>
      </c>
      <c r="W22" s="22">
        <v>10</v>
      </c>
      <c r="X22" s="22">
        <v>16</v>
      </c>
      <c r="Y22" s="22">
        <v>1</v>
      </c>
      <c r="Z22" s="22">
        <v>0</v>
      </c>
      <c r="AA22" s="22">
        <f t="shared" si="60"/>
        <v>1</v>
      </c>
      <c r="AB22" s="22">
        <v>5</v>
      </c>
      <c r="AC22" s="22">
        <v>37</v>
      </c>
      <c r="AD22" s="22">
        <v>1</v>
      </c>
      <c r="AE22" s="22">
        <v>8</v>
      </c>
      <c r="AF22" s="22">
        <f t="shared" si="61"/>
        <v>9</v>
      </c>
      <c r="AG22" s="22">
        <v>5</v>
      </c>
      <c r="AH22" s="22">
        <v>12</v>
      </c>
      <c r="AI22" s="22">
        <v>6</v>
      </c>
      <c r="AJ22" s="22">
        <v>5</v>
      </c>
      <c r="AK22" s="22">
        <f t="shared" si="62"/>
        <v>11</v>
      </c>
      <c r="AL22" s="22">
        <v>0</v>
      </c>
      <c r="AM22" s="22">
        <v>7</v>
      </c>
      <c r="AN22" s="22">
        <v>1</v>
      </c>
      <c r="AO22" s="22">
        <f>4+6</f>
        <v>10</v>
      </c>
      <c r="AP22" s="22">
        <f t="shared" ref="AP22" si="81">AN22+AO22</f>
        <v>11</v>
      </c>
      <c r="AQ22" s="22">
        <v>0</v>
      </c>
      <c r="AR22" s="22">
        <v>0</v>
      </c>
      <c r="AS22" s="22">
        <v>0</v>
      </c>
      <c r="AT22" s="22">
        <v>0</v>
      </c>
      <c r="AU22" s="22">
        <f t="shared" si="64"/>
        <v>0</v>
      </c>
      <c r="AV22" s="22">
        <v>0</v>
      </c>
      <c r="AW22" s="22">
        <v>0</v>
      </c>
      <c r="AX22" s="22">
        <v>0</v>
      </c>
      <c r="AY22" s="22">
        <v>0</v>
      </c>
      <c r="AZ22" s="22">
        <f t="shared" si="65"/>
        <v>0</v>
      </c>
      <c r="BA22" s="22">
        <v>0</v>
      </c>
      <c r="BB22" s="22">
        <v>0</v>
      </c>
      <c r="BC22" s="22">
        <v>0</v>
      </c>
      <c r="BD22" s="22">
        <v>0</v>
      </c>
      <c r="BE22" s="22">
        <f t="shared" si="66"/>
        <v>0</v>
      </c>
      <c r="BF22" s="24">
        <f t="shared" si="67"/>
        <v>40</v>
      </c>
      <c r="BG22" s="24">
        <f t="shared" si="68"/>
        <v>87</v>
      </c>
      <c r="BH22" s="24">
        <f t="shared" si="69"/>
        <v>15</v>
      </c>
      <c r="BI22" s="24">
        <f t="shared" si="70"/>
        <v>39</v>
      </c>
      <c r="BJ22" s="24">
        <f t="shared" si="71"/>
        <v>54</v>
      </c>
      <c r="BK22" s="25">
        <v>1</v>
      </c>
      <c r="BL22" s="24">
        <f t="shared" si="72"/>
        <v>15</v>
      </c>
      <c r="BM22" s="24">
        <f t="shared" si="73"/>
        <v>39</v>
      </c>
      <c r="BN22" s="24">
        <f t="shared" si="74"/>
        <v>54</v>
      </c>
      <c r="BO22" s="24" t="str">
        <f t="shared" si="75"/>
        <v>0</v>
      </c>
      <c r="BP22" s="24" t="str">
        <f t="shared" si="76"/>
        <v>0</v>
      </c>
      <c r="BQ22" s="24">
        <f t="shared" si="77"/>
        <v>0</v>
      </c>
      <c r="BR22" s="124"/>
      <c r="BS22" s="1"/>
    </row>
    <row r="23" spans="1:71" s="2" customFormat="1" ht="23.25" customHeight="1" x14ac:dyDescent="0.3">
      <c r="A23" s="4"/>
      <c r="B23" s="23" t="s">
        <v>47</v>
      </c>
      <c r="C23" s="24">
        <f>SUM(C21:C22)</f>
        <v>15</v>
      </c>
      <c r="D23" s="24">
        <f t="shared" ref="D23:AP23" si="82">SUM(D21:D22)</f>
        <v>0</v>
      </c>
      <c r="E23" s="24">
        <f t="shared" si="82"/>
        <v>0</v>
      </c>
      <c r="F23" s="24">
        <f t="shared" si="82"/>
        <v>0</v>
      </c>
      <c r="G23" s="24">
        <f t="shared" si="82"/>
        <v>0</v>
      </c>
      <c r="H23" s="24">
        <f t="shared" si="82"/>
        <v>0</v>
      </c>
      <c r="I23" s="24">
        <f t="shared" si="82"/>
        <v>0</v>
      </c>
      <c r="J23" s="24">
        <f t="shared" si="82"/>
        <v>1</v>
      </c>
      <c r="K23" s="24">
        <f t="shared" si="82"/>
        <v>10</v>
      </c>
      <c r="L23" s="24">
        <f t="shared" si="82"/>
        <v>11</v>
      </c>
      <c r="M23" s="24">
        <f t="shared" si="82"/>
        <v>15</v>
      </c>
      <c r="N23" s="24">
        <f t="shared" si="82"/>
        <v>11</v>
      </c>
      <c r="O23" s="24">
        <f t="shared" si="82"/>
        <v>5</v>
      </c>
      <c r="P23" s="24">
        <f t="shared" si="82"/>
        <v>8</v>
      </c>
      <c r="Q23" s="24">
        <f t="shared" si="82"/>
        <v>13</v>
      </c>
      <c r="R23" s="24">
        <f t="shared" si="82"/>
        <v>20</v>
      </c>
      <c r="S23" s="24">
        <f t="shared" si="82"/>
        <v>12</v>
      </c>
      <c r="T23" s="24">
        <f t="shared" si="82"/>
        <v>4</v>
      </c>
      <c r="U23" s="24">
        <f t="shared" si="82"/>
        <v>7</v>
      </c>
      <c r="V23" s="24">
        <f t="shared" si="82"/>
        <v>11</v>
      </c>
      <c r="W23" s="24">
        <f t="shared" si="82"/>
        <v>15</v>
      </c>
      <c r="X23" s="24">
        <f t="shared" si="82"/>
        <v>22</v>
      </c>
      <c r="Y23" s="24">
        <f t="shared" si="82"/>
        <v>1</v>
      </c>
      <c r="Z23" s="24">
        <f t="shared" si="82"/>
        <v>0</v>
      </c>
      <c r="AA23" s="24">
        <f t="shared" si="82"/>
        <v>1</v>
      </c>
      <c r="AB23" s="24">
        <f t="shared" si="82"/>
        <v>10</v>
      </c>
      <c r="AC23" s="24">
        <f t="shared" si="82"/>
        <v>86</v>
      </c>
      <c r="AD23" s="24">
        <f t="shared" si="82"/>
        <v>5</v>
      </c>
      <c r="AE23" s="24">
        <f t="shared" si="82"/>
        <v>16</v>
      </c>
      <c r="AF23" s="24">
        <f t="shared" si="82"/>
        <v>21</v>
      </c>
      <c r="AG23" s="24">
        <f t="shared" si="82"/>
        <v>5</v>
      </c>
      <c r="AH23" s="24">
        <f t="shared" si="82"/>
        <v>20</v>
      </c>
      <c r="AI23" s="24">
        <f t="shared" si="82"/>
        <v>7</v>
      </c>
      <c r="AJ23" s="24">
        <f t="shared" si="82"/>
        <v>9</v>
      </c>
      <c r="AK23" s="24">
        <f t="shared" si="82"/>
        <v>16</v>
      </c>
      <c r="AL23" s="24">
        <f t="shared" si="82"/>
        <v>0</v>
      </c>
      <c r="AM23" s="24">
        <f t="shared" si="82"/>
        <v>10</v>
      </c>
      <c r="AN23" s="24">
        <f t="shared" si="82"/>
        <v>2</v>
      </c>
      <c r="AO23" s="24">
        <f t="shared" si="82"/>
        <v>17</v>
      </c>
      <c r="AP23" s="24">
        <f t="shared" si="82"/>
        <v>19</v>
      </c>
      <c r="AQ23" s="24">
        <f t="shared" ref="AQ23:AU23" si="83">SUM(AQ21:AQ22)</f>
        <v>0</v>
      </c>
      <c r="AR23" s="24">
        <f t="shared" si="83"/>
        <v>0</v>
      </c>
      <c r="AS23" s="24">
        <f t="shared" si="83"/>
        <v>0</v>
      </c>
      <c r="AT23" s="24">
        <f t="shared" si="83"/>
        <v>1</v>
      </c>
      <c r="AU23" s="24">
        <f t="shared" si="83"/>
        <v>1</v>
      </c>
      <c r="AV23" s="24">
        <f t="shared" ref="AV23:AZ23" si="84">SUM(AV21:AV22)</f>
        <v>0</v>
      </c>
      <c r="AW23" s="24">
        <f t="shared" si="84"/>
        <v>0</v>
      </c>
      <c r="AX23" s="24">
        <f t="shared" si="84"/>
        <v>0</v>
      </c>
      <c r="AY23" s="24">
        <f t="shared" si="84"/>
        <v>0</v>
      </c>
      <c r="AZ23" s="24">
        <f t="shared" si="84"/>
        <v>0</v>
      </c>
      <c r="BA23" s="24">
        <f t="shared" ref="BA23:BE23" si="85">SUM(BA21:BA22)</f>
        <v>0</v>
      </c>
      <c r="BB23" s="24">
        <f t="shared" si="85"/>
        <v>0</v>
      </c>
      <c r="BC23" s="24">
        <f t="shared" si="85"/>
        <v>0</v>
      </c>
      <c r="BD23" s="24">
        <f t="shared" si="85"/>
        <v>0</v>
      </c>
      <c r="BE23" s="24">
        <f t="shared" si="85"/>
        <v>0</v>
      </c>
      <c r="BF23" s="24">
        <f t="shared" ref="BF23:BF25" si="86">C23+M23+R23+W23+AB23+AG23+AL23+AQ23+AV23+BA23+H23</f>
        <v>80</v>
      </c>
      <c r="BG23" s="24">
        <f t="shared" ref="BG23:BG25" si="87">D23+N23+S23+X23+AC23+AH23+AM23+AR23+AW23+BB23+I23</f>
        <v>161</v>
      </c>
      <c r="BH23" s="24">
        <f t="shared" ref="BH23:BH25" si="88">E23+O23+T23+Y23+AD23+AI23+AN23+AS23+AX23+BC23+J23</f>
        <v>25</v>
      </c>
      <c r="BI23" s="24">
        <f t="shared" ref="BI23:BI25" si="89">F23+P23+U23+Z23+AE23+AJ23+AO23+AT23+AY23+BD23+K23</f>
        <v>68</v>
      </c>
      <c r="BJ23" s="24">
        <f t="shared" ref="BJ23:BJ25" si="90">G23+Q23+V23+AA23+AF23+AK23+AP23+AU23+AZ23+BE23+L23</f>
        <v>93</v>
      </c>
      <c r="BK23" s="25"/>
      <c r="BL23" s="24">
        <f>SUM(BL21:BL22)</f>
        <v>25</v>
      </c>
      <c r="BM23" s="24">
        <f>SUM(BM21:BM22)</f>
        <v>68</v>
      </c>
      <c r="BN23" s="24">
        <f>SUM(BN21:BN22)</f>
        <v>93</v>
      </c>
      <c r="BO23" s="24">
        <f>SUM(BO22)</f>
        <v>0</v>
      </c>
      <c r="BP23" s="24">
        <f>SUM(BP22)</f>
        <v>0</v>
      </c>
      <c r="BQ23" s="24">
        <f>SUM(BO23:BP23)</f>
        <v>0</v>
      </c>
      <c r="BR23" s="124"/>
      <c r="BS23" s="1"/>
    </row>
    <row r="24" spans="1:71" s="2" customFormat="1" ht="23.25" customHeight="1" x14ac:dyDescent="0.3">
      <c r="A24" s="4"/>
      <c r="B24" s="23" t="s">
        <v>65</v>
      </c>
      <c r="C24" s="24">
        <f>C23</f>
        <v>15</v>
      </c>
      <c r="D24" s="24">
        <f t="shared" ref="D24:AP24" si="91">D23</f>
        <v>0</v>
      </c>
      <c r="E24" s="24">
        <f t="shared" si="91"/>
        <v>0</v>
      </c>
      <c r="F24" s="24">
        <f t="shared" si="91"/>
        <v>0</v>
      </c>
      <c r="G24" s="24">
        <f t="shared" si="91"/>
        <v>0</v>
      </c>
      <c r="H24" s="24">
        <f t="shared" si="91"/>
        <v>0</v>
      </c>
      <c r="I24" s="24">
        <f t="shared" si="91"/>
        <v>0</v>
      </c>
      <c r="J24" s="24">
        <f t="shared" si="91"/>
        <v>1</v>
      </c>
      <c r="K24" s="24">
        <f t="shared" si="91"/>
        <v>10</v>
      </c>
      <c r="L24" s="24">
        <f t="shared" si="91"/>
        <v>11</v>
      </c>
      <c r="M24" s="24">
        <f t="shared" si="91"/>
        <v>15</v>
      </c>
      <c r="N24" s="24">
        <f t="shared" si="91"/>
        <v>11</v>
      </c>
      <c r="O24" s="24">
        <f t="shared" si="91"/>
        <v>5</v>
      </c>
      <c r="P24" s="24">
        <f t="shared" si="91"/>
        <v>8</v>
      </c>
      <c r="Q24" s="24">
        <f t="shared" si="91"/>
        <v>13</v>
      </c>
      <c r="R24" s="24">
        <f t="shared" si="91"/>
        <v>20</v>
      </c>
      <c r="S24" s="24">
        <f t="shared" si="91"/>
        <v>12</v>
      </c>
      <c r="T24" s="24">
        <f t="shared" si="91"/>
        <v>4</v>
      </c>
      <c r="U24" s="24">
        <f t="shared" si="91"/>
        <v>7</v>
      </c>
      <c r="V24" s="24">
        <f t="shared" si="91"/>
        <v>11</v>
      </c>
      <c r="W24" s="24">
        <f t="shared" si="91"/>
        <v>15</v>
      </c>
      <c r="X24" s="24">
        <f t="shared" si="91"/>
        <v>22</v>
      </c>
      <c r="Y24" s="24">
        <f t="shared" si="91"/>
        <v>1</v>
      </c>
      <c r="Z24" s="24">
        <f t="shared" si="91"/>
        <v>0</v>
      </c>
      <c r="AA24" s="24">
        <f t="shared" si="91"/>
        <v>1</v>
      </c>
      <c r="AB24" s="24">
        <f t="shared" si="91"/>
        <v>10</v>
      </c>
      <c r="AC24" s="24">
        <f t="shared" si="91"/>
        <v>86</v>
      </c>
      <c r="AD24" s="24">
        <f t="shared" si="91"/>
        <v>5</v>
      </c>
      <c r="AE24" s="24">
        <f t="shared" si="91"/>
        <v>16</v>
      </c>
      <c r="AF24" s="24">
        <f t="shared" si="91"/>
        <v>21</v>
      </c>
      <c r="AG24" s="24">
        <f t="shared" si="91"/>
        <v>5</v>
      </c>
      <c r="AH24" s="24">
        <f t="shared" si="91"/>
        <v>20</v>
      </c>
      <c r="AI24" s="24">
        <f t="shared" si="91"/>
        <v>7</v>
      </c>
      <c r="AJ24" s="24">
        <f t="shared" si="91"/>
        <v>9</v>
      </c>
      <c r="AK24" s="24">
        <f t="shared" si="91"/>
        <v>16</v>
      </c>
      <c r="AL24" s="24">
        <f t="shared" si="91"/>
        <v>0</v>
      </c>
      <c r="AM24" s="24">
        <f t="shared" si="91"/>
        <v>10</v>
      </c>
      <c r="AN24" s="24">
        <f t="shared" si="91"/>
        <v>2</v>
      </c>
      <c r="AO24" s="24">
        <f t="shared" si="91"/>
        <v>17</v>
      </c>
      <c r="AP24" s="24">
        <f t="shared" si="91"/>
        <v>19</v>
      </c>
      <c r="AQ24" s="24">
        <f t="shared" ref="AQ24:BD24" si="92">AQ23</f>
        <v>0</v>
      </c>
      <c r="AR24" s="24">
        <f t="shared" si="92"/>
        <v>0</v>
      </c>
      <c r="AS24" s="24">
        <f t="shared" si="92"/>
        <v>0</v>
      </c>
      <c r="AT24" s="24">
        <f t="shared" si="92"/>
        <v>1</v>
      </c>
      <c r="AU24" s="24">
        <f t="shared" si="92"/>
        <v>1</v>
      </c>
      <c r="AV24" s="24">
        <f t="shared" ref="AV24:AZ24" si="93">AV23</f>
        <v>0</v>
      </c>
      <c r="AW24" s="24">
        <f t="shared" si="93"/>
        <v>0</v>
      </c>
      <c r="AX24" s="24">
        <f t="shared" si="93"/>
        <v>0</v>
      </c>
      <c r="AY24" s="24">
        <f t="shared" si="93"/>
        <v>0</v>
      </c>
      <c r="AZ24" s="24">
        <f t="shared" si="93"/>
        <v>0</v>
      </c>
      <c r="BA24" s="24">
        <f t="shared" si="92"/>
        <v>0</v>
      </c>
      <c r="BB24" s="24">
        <f t="shared" si="92"/>
        <v>0</v>
      </c>
      <c r="BC24" s="24">
        <f t="shared" si="92"/>
        <v>0</v>
      </c>
      <c r="BD24" s="24">
        <f t="shared" si="92"/>
        <v>0</v>
      </c>
      <c r="BE24" s="24">
        <f t="shared" ref="BE24" si="94">BE23</f>
        <v>0</v>
      </c>
      <c r="BF24" s="24">
        <f t="shared" si="86"/>
        <v>80</v>
      </c>
      <c r="BG24" s="24">
        <f t="shared" si="87"/>
        <v>161</v>
      </c>
      <c r="BH24" s="24">
        <f t="shared" si="88"/>
        <v>25</v>
      </c>
      <c r="BI24" s="24">
        <f t="shared" si="89"/>
        <v>68</v>
      </c>
      <c r="BJ24" s="24">
        <f t="shared" si="90"/>
        <v>93</v>
      </c>
      <c r="BK24" s="25"/>
      <c r="BL24" s="24">
        <f>BL23</f>
        <v>25</v>
      </c>
      <c r="BM24" s="24">
        <f t="shared" ref="BM24" si="95">BM23</f>
        <v>68</v>
      </c>
      <c r="BN24" s="24">
        <f t="shared" ref="BN24" si="96">BN23</f>
        <v>93</v>
      </c>
      <c r="BO24" s="24">
        <f t="shared" ref="BO24" si="97">BO23</f>
        <v>0</v>
      </c>
      <c r="BP24" s="24">
        <f t="shared" ref="BP24" si="98">BP23</f>
        <v>0</v>
      </c>
      <c r="BQ24" s="24">
        <f t="shared" ref="BQ24" si="99">BQ23</f>
        <v>0</v>
      </c>
      <c r="BR24" s="124"/>
      <c r="BS24" s="1"/>
    </row>
    <row r="25" spans="1:71" s="2" customFormat="1" ht="23.25" customHeight="1" x14ac:dyDescent="0.3">
      <c r="A25" s="113"/>
      <c r="B25" s="112" t="s">
        <v>34</v>
      </c>
      <c r="C25" s="28">
        <f>C18+C24</f>
        <v>125</v>
      </c>
      <c r="D25" s="28">
        <f t="shared" ref="D25:AP25" si="100">D18+D24</f>
        <v>48</v>
      </c>
      <c r="E25" s="28">
        <f t="shared" si="100"/>
        <v>7</v>
      </c>
      <c r="F25" s="28">
        <f t="shared" si="100"/>
        <v>35</v>
      </c>
      <c r="G25" s="28">
        <f t="shared" si="100"/>
        <v>42</v>
      </c>
      <c r="H25" s="28">
        <f t="shared" si="100"/>
        <v>0</v>
      </c>
      <c r="I25" s="28">
        <f t="shared" si="100"/>
        <v>0</v>
      </c>
      <c r="J25" s="28">
        <f t="shared" si="100"/>
        <v>14</v>
      </c>
      <c r="K25" s="28">
        <f t="shared" si="100"/>
        <v>60</v>
      </c>
      <c r="L25" s="28">
        <f t="shared" si="100"/>
        <v>74</v>
      </c>
      <c r="M25" s="28">
        <f t="shared" si="100"/>
        <v>75</v>
      </c>
      <c r="N25" s="28">
        <f t="shared" si="100"/>
        <v>95</v>
      </c>
      <c r="O25" s="28">
        <f t="shared" si="100"/>
        <v>20</v>
      </c>
      <c r="P25" s="28">
        <f t="shared" si="100"/>
        <v>68</v>
      </c>
      <c r="Q25" s="28">
        <f t="shared" si="100"/>
        <v>88</v>
      </c>
      <c r="R25" s="28">
        <f t="shared" si="100"/>
        <v>100</v>
      </c>
      <c r="S25" s="28">
        <f t="shared" si="100"/>
        <v>439</v>
      </c>
      <c r="T25" s="28">
        <f t="shared" si="100"/>
        <v>29</v>
      </c>
      <c r="U25" s="28">
        <f t="shared" si="100"/>
        <v>107</v>
      </c>
      <c r="V25" s="28">
        <f t="shared" si="100"/>
        <v>136</v>
      </c>
      <c r="W25" s="28">
        <f t="shared" si="100"/>
        <v>90</v>
      </c>
      <c r="X25" s="28">
        <f t="shared" si="100"/>
        <v>347</v>
      </c>
      <c r="Y25" s="28">
        <f t="shared" si="100"/>
        <v>29</v>
      </c>
      <c r="Z25" s="28">
        <f t="shared" si="100"/>
        <v>96</v>
      </c>
      <c r="AA25" s="28">
        <f t="shared" si="100"/>
        <v>125</v>
      </c>
      <c r="AB25" s="28">
        <f t="shared" si="100"/>
        <v>65</v>
      </c>
      <c r="AC25" s="28">
        <f t="shared" si="100"/>
        <v>1300</v>
      </c>
      <c r="AD25" s="28">
        <f t="shared" si="100"/>
        <v>26</v>
      </c>
      <c r="AE25" s="28">
        <f t="shared" si="100"/>
        <v>49</v>
      </c>
      <c r="AF25" s="28">
        <f t="shared" si="100"/>
        <v>75</v>
      </c>
      <c r="AG25" s="28">
        <f t="shared" si="100"/>
        <v>40</v>
      </c>
      <c r="AH25" s="28">
        <f t="shared" si="100"/>
        <v>51</v>
      </c>
      <c r="AI25" s="28">
        <f t="shared" si="100"/>
        <v>14</v>
      </c>
      <c r="AJ25" s="28">
        <f t="shared" si="100"/>
        <v>27</v>
      </c>
      <c r="AK25" s="28">
        <f t="shared" si="100"/>
        <v>41</v>
      </c>
      <c r="AL25" s="28">
        <f t="shared" si="100"/>
        <v>25</v>
      </c>
      <c r="AM25" s="28">
        <f t="shared" si="100"/>
        <v>169</v>
      </c>
      <c r="AN25" s="28">
        <f t="shared" si="100"/>
        <v>22</v>
      </c>
      <c r="AO25" s="28">
        <f t="shared" si="100"/>
        <v>43</v>
      </c>
      <c r="AP25" s="28">
        <f t="shared" si="100"/>
        <v>65</v>
      </c>
      <c r="AQ25" s="28">
        <f t="shared" ref="AQ25:AZ25" si="101">AQ18+AQ24</f>
        <v>0</v>
      </c>
      <c r="AR25" s="28">
        <f t="shared" si="101"/>
        <v>0</v>
      </c>
      <c r="AS25" s="28">
        <f t="shared" si="101"/>
        <v>0</v>
      </c>
      <c r="AT25" s="28">
        <f t="shared" si="101"/>
        <v>4</v>
      </c>
      <c r="AU25" s="28">
        <f t="shared" si="101"/>
        <v>4</v>
      </c>
      <c r="AV25" s="28">
        <f t="shared" si="101"/>
        <v>0</v>
      </c>
      <c r="AW25" s="28">
        <f t="shared" si="101"/>
        <v>0</v>
      </c>
      <c r="AX25" s="28">
        <f t="shared" si="101"/>
        <v>0</v>
      </c>
      <c r="AY25" s="28">
        <f t="shared" si="101"/>
        <v>0</v>
      </c>
      <c r="AZ25" s="28">
        <f t="shared" si="101"/>
        <v>0</v>
      </c>
      <c r="BA25" s="28">
        <f t="shared" ref="BA25:BE25" si="102">BA18+BA24</f>
        <v>0</v>
      </c>
      <c r="BB25" s="28">
        <f t="shared" si="102"/>
        <v>0</v>
      </c>
      <c r="BC25" s="28">
        <f t="shared" si="102"/>
        <v>0</v>
      </c>
      <c r="BD25" s="28">
        <f t="shared" si="102"/>
        <v>0</v>
      </c>
      <c r="BE25" s="28">
        <f t="shared" si="102"/>
        <v>0</v>
      </c>
      <c r="BF25" s="28">
        <f t="shared" si="86"/>
        <v>520</v>
      </c>
      <c r="BG25" s="28">
        <f t="shared" si="87"/>
        <v>2449</v>
      </c>
      <c r="BH25" s="28">
        <f t="shared" si="88"/>
        <v>161</v>
      </c>
      <c r="BI25" s="28">
        <f t="shared" si="89"/>
        <v>489</v>
      </c>
      <c r="BJ25" s="28">
        <f t="shared" si="90"/>
        <v>650</v>
      </c>
      <c r="BK25" s="29"/>
      <c r="BL25" s="28">
        <f>BL18+BL24</f>
        <v>161</v>
      </c>
      <c r="BM25" s="28">
        <f>BM18+BM24</f>
        <v>489</v>
      </c>
      <c r="BN25" s="28">
        <f>BN18+BN24</f>
        <v>650</v>
      </c>
      <c r="BO25" s="28">
        <f t="shared" ref="BO25:BQ25" si="103">BO18</f>
        <v>0</v>
      </c>
      <c r="BP25" s="28">
        <f t="shared" si="103"/>
        <v>0</v>
      </c>
      <c r="BQ25" s="28">
        <f t="shared" si="103"/>
        <v>0</v>
      </c>
      <c r="BR25" s="124"/>
      <c r="BS25" s="1"/>
    </row>
    <row r="26" spans="1:71" ht="23.25" customHeight="1" x14ac:dyDescent="0.3">
      <c r="A26" s="107" t="s">
        <v>82</v>
      </c>
      <c r="B26" s="108"/>
      <c r="C26" s="109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  <c r="AA26" s="110"/>
      <c r="AB26" s="110"/>
      <c r="AC26" s="110"/>
      <c r="AD26" s="110"/>
      <c r="AE26" s="110"/>
      <c r="AF26" s="110"/>
      <c r="AG26" s="110"/>
      <c r="AH26" s="110"/>
      <c r="AI26" s="110"/>
      <c r="AJ26" s="110"/>
      <c r="AK26" s="110"/>
      <c r="AL26" s="110"/>
      <c r="AM26" s="110"/>
      <c r="AN26" s="110"/>
      <c r="AO26" s="110"/>
      <c r="AP26" s="110"/>
      <c r="AQ26" s="110"/>
      <c r="AR26" s="110"/>
      <c r="AS26" s="110"/>
      <c r="AT26" s="110"/>
      <c r="AU26" s="110"/>
      <c r="AV26" s="110"/>
      <c r="AW26" s="110"/>
      <c r="AX26" s="110"/>
      <c r="AY26" s="110"/>
      <c r="AZ26" s="110"/>
      <c r="BA26" s="110"/>
      <c r="BB26" s="110"/>
      <c r="BC26" s="110"/>
      <c r="BD26" s="110"/>
      <c r="BE26" s="110"/>
      <c r="BF26" s="110"/>
      <c r="BG26" s="110"/>
      <c r="BH26" s="110"/>
      <c r="BI26" s="110"/>
      <c r="BJ26" s="110"/>
      <c r="BK26" s="111"/>
      <c r="BL26" s="110"/>
      <c r="BM26" s="110"/>
      <c r="BN26" s="110"/>
      <c r="BO26" s="110"/>
      <c r="BP26" s="110"/>
      <c r="BQ26" s="99"/>
      <c r="BR26" s="124"/>
    </row>
    <row r="27" spans="1:71" ht="23.25" customHeight="1" x14ac:dyDescent="0.3">
      <c r="A27" s="4"/>
      <c r="B27" s="11" t="s">
        <v>48</v>
      </c>
      <c r="C27" s="30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1"/>
      <c r="AS27" s="31"/>
      <c r="AT27" s="31"/>
      <c r="AU27" s="31"/>
      <c r="AV27" s="31"/>
      <c r="AW27" s="31"/>
      <c r="AX27" s="31"/>
      <c r="AY27" s="31"/>
      <c r="AZ27" s="31"/>
      <c r="BA27" s="31"/>
      <c r="BB27" s="31"/>
      <c r="BC27" s="31"/>
      <c r="BD27" s="31"/>
      <c r="BE27" s="31"/>
      <c r="BF27" s="31"/>
      <c r="BG27" s="31"/>
      <c r="BH27" s="31"/>
      <c r="BI27" s="31"/>
      <c r="BJ27" s="31"/>
      <c r="BK27" s="59"/>
      <c r="BL27" s="31"/>
      <c r="BM27" s="31"/>
      <c r="BN27" s="31"/>
      <c r="BO27" s="31"/>
      <c r="BP27" s="31"/>
      <c r="BQ27" s="51"/>
      <c r="BR27" s="124"/>
    </row>
    <row r="28" spans="1:71" ht="23.25" customHeight="1" x14ac:dyDescent="0.3">
      <c r="A28" s="12"/>
      <c r="B28" s="5" t="s">
        <v>138</v>
      </c>
      <c r="C28" s="32"/>
      <c r="D28" s="92"/>
      <c r="E28" s="92"/>
      <c r="F28" s="92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92"/>
      <c r="S28" s="92"/>
      <c r="T28" s="93"/>
      <c r="U28" s="93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31"/>
      <c r="AK28" s="31"/>
      <c r="AL28" s="92"/>
      <c r="AM28" s="92"/>
      <c r="AN28" s="92"/>
      <c r="AO28" s="92"/>
      <c r="AP28" s="31"/>
      <c r="AQ28" s="31"/>
      <c r="AR28" s="31"/>
      <c r="AS28" s="31"/>
      <c r="AT28" s="31"/>
      <c r="AU28" s="31"/>
      <c r="AV28" s="31"/>
      <c r="AW28" s="31"/>
      <c r="AX28" s="31"/>
      <c r="AY28" s="31"/>
      <c r="AZ28" s="31"/>
      <c r="BA28" s="31"/>
      <c r="BB28" s="31"/>
      <c r="BC28" s="31"/>
      <c r="BD28" s="31"/>
      <c r="BE28" s="31"/>
      <c r="BF28" s="31"/>
      <c r="BG28" s="31"/>
      <c r="BH28" s="31"/>
      <c r="BI28" s="31"/>
      <c r="BJ28" s="31"/>
      <c r="BK28" s="59"/>
      <c r="BL28" s="31"/>
      <c r="BM28" s="31"/>
      <c r="BN28" s="31"/>
      <c r="BO28" s="31"/>
      <c r="BP28" s="31"/>
      <c r="BQ28" s="51"/>
      <c r="BR28" s="124"/>
    </row>
    <row r="29" spans="1:71" ht="23.25" customHeight="1" x14ac:dyDescent="0.3">
      <c r="A29" s="20"/>
      <c r="B29" s="21" t="s">
        <v>139</v>
      </c>
      <c r="C29" s="22">
        <f>15+10</f>
        <v>25</v>
      </c>
      <c r="D29" s="22">
        <v>19</v>
      </c>
      <c r="E29" s="22">
        <f>2+12</f>
        <v>14</v>
      </c>
      <c r="F29" s="22">
        <f>1+14</f>
        <v>15</v>
      </c>
      <c r="G29" s="22">
        <f t="shared" ref="G29:G33" si="104">E29+F29</f>
        <v>29</v>
      </c>
      <c r="H29" s="22">
        <v>0</v>
      </c>
      <c r="I29" s="22">
        <v>0</v>
      </c>
      <c r="J29" s="22">
        <v>3</v>
      </c>
      <c r="K29" s="22">
        <v>0</v>
      </c>
      <c r="L29" s="22">
        <f>SUM(J29:K29)</f>
        <v>3</v>
      </c>
      <c r="M29" s="22">
        <v>10</v>
      </c>
      <c r="N29" s="22">
        <v>7</v>
      </c>
      <c r="O29" s="22">
        <f>1+3+1</f>
        <v>5</v>
      </c>
      <c r="P29" s="22">
        <f>1+1+2</f>
        <v>4</v>
      </c>
      <c r="Q29" s="22">
        <f t="shared" ref="Q29:Q33" si="105">O29+P29</f>
        <v>9</v>
      </c>
      <c r="R29" s="22">
        <v>5</v>
      </c>
      <c r="S29" s="22">
        <v>50</v>
      </c>
      <c r="T29" s="22">
        <v>7</v>
      </c>
      <c r="U29" s="22">
        <v>5</v>
      </c>
      <c r="V29" s="22">
        <f t="shared" ref="V29:V33" si="106">T29+U29</f>
        <v>12</v>
      </c>
      <c r="W29" s="22">
        <v>5</v>
      </c>
      <c r="X29" s="22">
        <v>3</v>
      </c>
      <c r="Y29" s="22">
        <v>0</v>
      </c>
      <c r="Z29" s="22">
        <v>2</v>
      </c>
      <c r="AA29" s="22">
        <f t="shared" ref="AA29:AA33" si="107">Y29+Z29</f>
        <v>2</v>
      </c>
      <c r="AB29" s="22">
        <v>5</v>
      </c>
      <c r="AC29" s="22">
        <v>5</v>
      </c>
      <c r="AD29" s="22">
        <v>0</v>
      </c>
      <c r="AE29" s="22">
        <v>1</v>
      </c>
      <c r="AF29" s="22">
        <f t="shared" ref="AF29:AF33" si="108">AD29+AE29</f>
        <v>1</v>
      </c>
      <c r="AG29" s="22">
        <v>3</v>
      </c>
      <c r="AH29" s="22">
        <v>1</v>
      </c>
      <c r="AI29" s="22">
        <v>0</v>
      </c>
      <c r="AJ29" s="22">
        <v>0</v>
      </c>
      <c r="AK29" s="22">
        <f t="shared" ref="AK29:AK33" si="109">AI29+AJ29</f>
        <v>0</v>
      </c>
      <c r="AL29" s="22">
        <v>2</v>
      </c>
      <c r="AM29" s="22">
        <v>1</v>
      </c>
      <c r="AN29" s="22">
        <v>1</v>
      </c>
      <c r="AO29" s="22">
        <v>0</v>
      </c>
      <c r="AP29" s="22">
        <f t="shared" ref="AP29:AP33" si="110">AN29+AO29</f>
        <v>1</v>
      </c>
      <c r="AQ29" s="22">
        <v>0</v>
      </c>
      <c r="AR29" s="22">
        <v>0</v>
      </c>
      <c r="AS29" s="22">
        <v>0</v>
      </c>
      <c r="AT29" s="22">
        <v>0</v>
      </c>
      <c r="AU29" s="22">
        <f t="shared" ref="AU29:AU33" si="111">AS29+AT29</f>
        <v>0</v>
      </c>
      <c r="AV29" s="22">
        <v>0</v>
      </c>
      <c r="AW29" s="22">
        <v>0</v>
      </c>
      <c r="AX29" s="22">
        <v>1</v>
      </c>
      <c r="AY29" s="22">
        <v>0</v>
      </c>
      <c r="AZ29" s="22">
        <f t="shared" ref="AZ29:AZ33" si="112">AX29+AY29</f>
        <v>1</v>
      </c>
      <c r="BA29" s="22">
        <v>0</v>
      </c>
      <c r="BB29" s="22">
        <v>0</v>
      </c>
      <c r="BC29" s="22">
        <v>0</v>
      </c>
      <c r="BD29" s="22">
        <v>0</v>
      </c>
      <c r="BE29" s="22">
        <f t="shared" ref="BE29:BE33" si="113">BC29+BD29</f>
        <v>0</v>
      </c>
      <c r="BF29" s="24">
        <f t="shared" ref="BF29:BF34" si="114">C29+M29+R29+W29+AB29+AG29+AL29+AQ29+AV29+BA29+H29</f>
        <v>55</v>
      </c>
      <c r="BG29" s="24">
        <f t="shared" ref="BG29:BG34" si="115">D29+N29+S29+X29+AC29+AH29+AM29+AR29+AW29+BB29+I29</f>
        <v>86</v>
      </c>
      <c r="BH29" s="24">
        <f t="shared" ref="BH29:BH34" si="116">E29+O29+T29+Y29+AD29+AI29+AN29+AS29+AX29+BC29+J29</f>
        <v>31</v>
      </c>
      <c r="BI29" s="24">
        <f t="shared" ref="BI29:BI34" si="117">F29+P29+U29+Z29+AE29+AJ29+AO29+AT29+AY29+BD29+K29</f>
        <v>27</v>
      </c>
      <c r="BJ29" s="24">
        <f t="shared" ref="BJ29:BJ34" si="118">G29+Q29+V29+AA29+AF29+AK29+AP29+AU29+AZ29+BE29+L29</f>
        <v>58</v>
      </c>
      <c r="BK29" s="25">
        <v>2</v>
      </c>
      <c r="BL29" s="24" t="str">
        <f t="shared" ref="BL29:BL33" si="119">IF(BK29=1,BH29,"0")</f>
        <v>0</v>
      </c>
      <c r="BM29" s="24" t="str">
        <f t="shared" ref="BM29:BM33" si="120">IF(BK29=1,BI29,"0")</f>
        <v>0</v>
      </c>
      <c r="BN29" s="24">
        <f t="shared" ref="BN29:BN33" si="121">BL29+BM29</f>
        <v>0</v>
      </c>
      <c r="BO29" s="24">
        <f t="shared" ref="BO29:BO33" si="122">IF(BK29=2,BH29,"0")</f>
        <v>31</v>
      </c>
      <c r="BP29" s="24">
        <f t="shared" ref="BP29:BP33" si="123">IF(BK29=2,BI29,"0")</f>
        <v>27</v>
      </c>
      <c r="BQ29" s="24">
        <f t="shared" ref="BQ29:BQ33" si="124">BO29+BP29</f>
        <v>58</v>
      </c>
      <c r="BR29" s="124"/>
    </row>
    <row r="30" spans="1:71" ht="23.25" customHeight="1" x14ac:dyDescent="0.3">
      <c r="A30" s="20"/>
      <c r="B30" s="21" t="s">
        <v>140</v>
      </c>
      <c r="C30" s="22">
        <v>15</v>
      </c>
      <c r="D30" s="22">
        <v>20</v>
      </c>
      <c r="E30" s="22">
        <f>5+8+1</f>
        <v>14</v>
      </c>
      <c r="F30" s="22">
        <f>0+2</f>
        <v>2</v>
      </c>
      <c r="G30" s="22">
        <f t="shared" si="104"/>
        <v>16</v>
      </c>
      <c r="H30" s="22">
        <v>0</v>
      </c>
      <c r="I30" s="22">
        <v>0</v>
      </c>
      <c r="J30" s="22">
        <v>0</v>
      </c>
      <c r="K30" s="22">
        <v>0</v>
      </c>
      <c r="L30" s="22">
        <f t="shared" ref="L30:L33" si="125">SUM(J30:K30)</f>
        <v>0</v>
      </c>
      <c r="M30" s="22">
        <v>10</v>
      </c>
      <c r="N30" s="22">
        <v>23</v>
      </c>
      <c r="O30" s="22">
        <v>6</v>
      </c>
      <c r="P30" s="22">
        <v>0</v>
      </c>
      <c r="Q30" s="22">
        <f t="shared" si="105"/>
        <v>6</v>
      </c>
      <c r="R30" s="22">
        <v>5</v>
      </c>
      <c r="S30" s="22">
        <v>68</v>
      </c>
      <c r="T30" s="22">
        <v>7</v>
      </c>
      <c r="U30" s="22">
        <v>1</v>
      </c>
      <c r="V30" s="22">
        <f t="shared" si="106"/>
        <v>8</v>
      </c>
      <c r="W30" s="22">
        <v>5</v>
      </c>
      <c r="X30" s="22">
        <v>4</v>
      </c>
      <c r="Y30" s="22">
        <v>0</v>
      </c>
      <c r="Z30" s="22">
        <v>0</v>
      </c>
      <c r="AA30" s="22">
        <f t="shared" si="107"/>
        <v>0</v>
      </c>
      <c r="AB30" s="22">
        <v>5</v>
      </c>
      <c r="AC30" s="22">
        <v>5</v>
      </c>
      <c r="AD30" s="22">
        <v>2</v>
      </c>
      <c r="AE30" s="22">
        <v>0</v>
      </c>
      <c r="AF30" s="22">
        <f t="shared" si="108"/>
        <v>2</v>
      </c>
      <c r="AG30" s="22">
        <f>2+1</f>
        <v>3</v>
      </c>
      <c r="AH30" s="22">
        <v>2</v>
      </c>
      <c r="AI30" s="22">
        <v>1</v>
      </c>
      <c r="AJ30" s="22">
        <v>1</v>
      </c>
      <c r="AK30" s="22">
        <f t="shared" si="109"/>
        <v>2</v>
      </c>
      <c r="AL30" s="22">
        <v>2</v>
      </c>
      <c r="AM30" s="22">
        <v>0</v>
      </c>
      <c r="AN30" s="22">
        <v>0</v>
      </c>
      <c r="AO30" s="22">
        <v>0</v>
      </c>
      <c r="AP30" s="22">
        <f t="shared" si="110"/>
        <v>0</v>
      </c>
      <c r="AQ30" s="22">
        <v>0</v>
      </c>
      <c r="AR30" s="22">
        <v>0</v>
      </c>
      <c r="AS30" s="22">
        <v>1</v>
      </c>
      <c r="AT30" s="22">
        <v>0</v>
      </c>
      <c r="AU30" s="22">
        <f t="shared" si="111"/>
        <v>1</v>
      </c>
      <c r="AV30" s="22">
        <v>0</v>
      </c>
      <c r="AW30" s="22">
        <v>0</v>
      </c>
      <c r="AX30" s="22">
        <v>0</v>
      </c>
      <c r="AY30" s="22">
        <v>0</v>
      </c>
      <c r="AZ30" s="22">
        <f t="shared" si="112"/>
        <v>0</v>
      </c>
      <c r="BA30" s="22">
        <v>0</v>
      </c>
      <c r="BB30" s="22">
        <v>0</v>
      </c>
      <c r="BC30" s="22">
        <v>0</v>
      </c>
      <c r="BD30" s="22">
        <v>0</v>
      </c>
      <c r="BE30" s="22">
        <f t="shared" si="113"/>
        <v>0</v>
      </c>
      <c r="BF30" s="24">
        <f t="shared" si="114"/>
        <v>45</v>
      </c>
      <c r="BG30" s="24">
        <f t="shared" si="115"/>
        <v>122</v>
      </c>
      <c r="BH30" s="24">
        <f t="shared" si="116"/>
        <v>31</v>
      </c>
      <c r="BI30" s="24">
        <f t="shared" si="117"/>
        <v>4</v>
      </c>
      <c r="BJ30" s="24">
        <f t="shared" si="118"/>
        <v>35</v>
      </c>
      <c r="BK30" s="25">
        <v>2</v>
      </c>
      <c r="BL30" s="24" t="str">
        <f t="shared" si="119"/>
        <v>0</v>
      </c>
      <c r="BM30" s="24" t="str">
        <f t="shared" si="120"/>
        <v>0</v>
      </c>
      <c r="BN30" s="24">
        <f t="shared" si="121"/>
        <v>0</v>
      </c>
      <c r="BO30" s="24">
        <f t="shared" si="122"/>
        <v>31</v>
      </c>
      <c r="BP30" s="24">
        <f t="shared" si="123"/>
        <v>4</v>
      </c>
      <c r="BQ30" s="24">
        <f t="shared" si="124"/>
        <v>35</v>
      </c>
      <c r="BR30" s="124"/>
    </row>
    <row r="31" spans="1:71" ht="23.25" customHeight="1" x14ac:dyDescent="0.3">
      <c r="A31" s="20"/>
      <c r="B31" s="21" t="s">
        <v>141</v>
      </c>
      <c r="C31" s="22">
        <f>15+10</f>
        <v>25</v>
      </c>
      <c r="D31" s="22">
        <v>66</v>
      </c>
      <c r="E31" s="22">
        <f>7+23+1</f>
        <v>31</v>
      </c>
      <c r="F31" s="22">
        <f>1+3+1</f>
        <v>5</v>
      </c>
      <c r="G31" s="22">
        <f t="shared" si="104"/>
        <v>36</v>
      </c>
      <c r="H31" s="22">
        <v>0</v>
      </c>
      <c r="I31" s="22">
        <v>0</v>
      </c>
      <c r="J31" s="22">
        <v>1</v>
      </c>
      <c r="K31" s="22">
        <v>2</v>
      </c>
      <c r="L31" s="22">
        <f t="shared" si="125"/>
        <v>3</v>
      </c>
      <c r="M31" s="22">
        <v>10</v>
      </c>
      <c r="N31" s="22">
        <v>10</v>
      </c>
      <c r="O31" s="22">
        <v>2</v>
      </c>
      <c r="P31" s="22">
        <v>0</v>
      </c>
      <c r="Q31" s="22">
        <f t="shared" si="105"/>
        <v>2</v>
      </c>
      <c r="R31" s="22">
        <v>5</v>
      </c>
      <c r="S31" s="22">
        <v>77</v>
      </c>
      <c r="T31" s="22">
        <v>6</v>
      </c>
      <c r="U31" s="22">
        <v>6</v>
      </c>
      <c r="V31" s="22">
        <f t="shared" si="106"/>
        <v>12</v>
      </c>
      <c r="W31" s="22">
        <v>5</v>
      </c>
      <c r="X31" s="22">
        <v>3</v>
      </c>
      <c r="Y31" s="22">
        <v>0</v>
      </c>
      <c r="Z31" s="22">
        <v>2</v>
      </c>
      <c r="AA31" s="22">
        <f t="shared" si="107"/>
        <v>2</v>
      </c>
      <c r="AB31" s="22">
        <v>3</v>
      </c>
      <c r="AC31" s="22">
        <v>7</v>
      </c>
      <c r="AD31" s="22">
        <v>2</v>
      </c>
      <c r="AE31" s="22">
        <v>0</v>
      </c>
      <c r="AF31" s="22">
        <f t="shared" si="108"/>
        <v>2</v>
      </c>
      <c r="AG31" s="22">
        <f>2+1</f>
        <v>3</v>
      </c>
      <c r="AH31" s="22">
        <v>1</v>
      </c>
      <c r="AI31" s="22">
        <v>1</v>
      </c>
      <c r="AJ31" s="22">
        <v>0</v>
      </c>
      <c r="AK31" s="22">
        <f t="shared" si="109"/>
        <v>1</v>
      </c>
      <c r="AL31" s="22">
        <v>2</v>
      </c>
      <c r="AM31" s="22">
        <v>1</v>
      </c>
      <c r="AN31" s="22">
        <v>1</v>
      </c>
      <c r="AO31" s="22">
        <v>0</v>
      </c>
      <c r="AP31" s="22">
        <f t="shared" si="110"/>
        <v>1</v>
      </c>
      <c r="AQ31" s="22">
        <v>0</v>
      </c>
      <c r="AR31" s="22">
        <v>0</v>
      </c>
      <c r="AS31" s="22">
        <v>0</v>
      </c>
      <c r="AT31" s="22">
        <v>0</v>
      </c>
      <c r="AU31" s="22">
        <f t="shared" si="111"/>
        <v>0</v>
      </c>
      <c r="AV31" s="22">
        <v>0</v>
      </c>
      <c r="AW31" s="22">
        <v>0</v>
      </c>
      <c r="AX31" s="22">
        <v>0</v>
      </c>
      <c r="AY31" s="22">
        <v>0</v>
      </c>
      <c r="AZ31" s="22">
        <f t="shared" si="112"/>
        <v>0</v>
      </c>
      <c r="BA31" s="22">
        <v>0</v>
      </c>
      <c r="BB31" s="22">
        <v>0</v>
      </c>
      <c r="BC31" s="22">
        <v>0</v>
      </c>
      <c r="BD31" s="22">
        <v>0</v>
      </c>
      <c r="BE31" s="22">
        <f t="shared" si="113"/>
        <v>0</v>
      </c>
      <c r="BF31" s="24">
        <f t="shared" si="114"/>
        <v>53</v>
      </c>
      <c r="BG31" s="24">
        <f t="shared" si="115"/>
        <v>165</v>
      </c>
      <c r="BH31" s="24">
        <f t="shared" si="116"/>
        <v>44</v>
      </c>
      <c r="BI31" s="24">
        <f t="shared" si="117"/>
        <v>15</v>
      </c>
      <c r="BJ31" s="24">
        <f t="shared" si="118"/>
        <v>59</v>
      </c>
      <c r="BK31" s="25">
        <v>2</v>
      </c>
      <c r="BL31" s="24" t="str">
        <f t="shared" si="119"/>
        <v>0</v>
      </c>
      <c r="BM31" s="24" t="str">
        <f t="shared" si="120"/>
        <v>0</v>
      </c>
      <c r="BN31" s="24">
        <f t="shared" si="121"/>
        <v>0</v>
      </c>
      <c r="BO31" s="24">
        <f t="shared" si="122"/>
        <v>44</v>
      </c>
      <c r="BP31" s="24">
        <f t="shared" si="123"/>
        <v>15</v>
      </c>
      <c r="BQ31" s="24">
        <f t="shared" si="124"/>
        <v>59</v>
      </c>
      <c r="BR31" s="124"/>
    </row>
    <row r="32" spans="1:71" s="35" customFormat="1" ht="23.25" customHeight="1" x14ac:dyDescent="0.3">
      <c r="A32" s="33"/>
      <c r="B32" s="34" t="s">
        <v>143</v>
      </c>
      <c r="C32" s="22">
        <f>15+5</f>
        <v>20</v>
      </c>
      <c r="D32" s="22">
        <v>10</v>
      </c>
      <c r="E32" s="22">
        <f>1+13</f>
        <v>14</v>
      </c>
      <c r="F32" s="22">
        <f>1+10</f>
        <v>11</v>
      </c>
      <c r="G32" s="22">
        <f t="shared" si="104"/>
        <v>25</v>
      </c>
      <c r="H32" s="22">
        <v>0</v>
      </c>
      <c r="I32" s="22">
        <v>0</v>
      </c>
      <c r="J32" s="22">
        <v>1</v>
      </c>
      <c r="K32" s="22">
        <v>0</v>
      </c>
      <c r="L32" s="22">
        <f t="shared" si="125"/>
        <v>1</v>
      </c>
      <c r="M32" s="22">
        <v>10</v>
      </c>
      <c r="N32" s="22">
        <v>5</v>
      </c>
      <c r="O32" s="22">
        <f>3+2</f>
        <v>5</v>
      </c>
      <c r="P32" s="22">
        <f>1+2</f>
        <v>3</v>
      </c>
      <c r="Q32" s="22">
        <f t="shared" si="105"/>
        <v>8</v>
      </c>
      <c r="R32" s="22">
        <v>5</v>
      </c>
      <c r="S32" s="22">
        <v>37</v>
      </c>
      <c r="T32" s="22">
        <v>3</v>
      </c>
      <c r="U32" s="22">
        <v>3</v>
      </c>
      <c r="V32" s="22">
        <f t="shared" si="106"/>
        <v>6</v>
      </c>
      <c r="W32" s="22">
        <v>5</v>
      </c>
      <c r="X32" s="22">
        <v>0</v>
      </c>
      <c r="Y32" s="22">
        <v>0</v>
      </c>
      <c r="Z32" s="22">
        <v>0</v>
      </c>
      <c r="AA32" s="22">
        <f t="shared" si="107"/>
        <v>0</v>
      </c>
      <c r="AB32" s="22">
        <v>5</v>
      </c>
      <c r="AC32" s="22">
        <v>4</v>
      </c>
      <c r="AD32" s="22">
        <v>0</v>
      </c>
      <c r="AE32" s="22">
        <v>1</v>
      </c>
      <c r="AF32" s="22">
        <f t="shared" si="108"/>
        <v>1</v>
      </c>
      <c r="AG32" s="22">
        <v>2</v>
      </c>
      <c r="AH32" s="22">
        <v>0</v>
      </c>
      <c r="AI32" s="22">
        <v>0</v>
      </c>
      <c r="AJ32" s="22">
        <v>0</v>
      </c>
      <c r="AK32" s="22">
        <f t="shared" si="109"/>
        <v>0</v>
      </c>
      <c r="AL32" s="22">
        <v>2</v>
      </c>
      <c r="AM32" s="22">
        <v>1</v>
      </c>
      <c r="AN32" s="22">
        <v>1</v>
      </c>
      <c r="AO32" s="22">
        <v>0</v>
      </c>
      <c r="AP32" s="22">
        <f t="shared" si="110"/>
        <v>1</v>
      </c>
      <c r="AQ32" s="22">
        <v>0</v>
      </c>
      <c r="AR32" s="22">
        <v>0</v>
      </c>
      <c r="AS32" s="22">
        <v>1</v>
      </c>
      <c r="AT32" s="22">
        <v>1</v>
      </c>
      <c r="AU32" s="22">
        <f t="shared" si="111"/>
        <v>2</v>
      </c>
      <c r="AV32" s="22">
        <v>0</v>
      </c>
      <c r="AW32" s="22">
        <v>0</v>
      </c>
      <c r="AX32" s="22">
        <v>0</v>
      </c>
      <c r="AY32" s="22">
        <v>0</v>
      </c>
      <c r="AZ32" s="22">
        <f t="shared" si="112"/>
        <v>0</v>
      </c>
      <c r="BA32" s="22">
        <v>0</v>
      </c>
      <c r="BB32" s="22">
        <v>0</v>
      </c>
      <c r="BC32" s="22">
        <v>0</v>
      </c>
      <c r="BD32" s="22">
        <v>0</v>
      </c>
      <c r="BE32" s="22">
        <f t="shared" si="113"/>
        <v>0</v>
      </c>
      <c r="BF32" s="24">
        <f t="shared" si="114"/>
        <v>49</v>
      </c>
      <c r="BG32" s="24">
        <f t="shared" si="115"/>
        <v>57</v>
      </c>
      <c r="BH32" s="24">
        <f t="shared" si="116"/>
        <v>25</v>
      </c>
      <c r="BI32" s="24">
        <f t="shared" si="117"/>
        <v>19</v>
      </c>
      <c r="BJ32" s="24">
        <f t="shared" si="118"/>
        <v>44</v>
      </c>
      <c r="BK32" s="25">
        <v>2</v>
      </c>
      <c r="BL32" s="24" t="str">
        <f t="shared" si="119"/>
        <v>0</v>
      </c>
      <c r="BM32" s="24" t="str">
        <f t="shared" si="120"/>
        <v>0</v>
      </c>
      <c r="BN32" s="24">
        <f t="shared" si="121"/>
        <v>0</v>
      </c>
      <c r="BO32" s="24">
        <f t="shared" si="122"/>
        <v>25</v>
      </c>
      <c r="BP32" s="24">
        <f t="shared" si="123"/>
        <v>19</v>
      </c>
      <c r="BQ32" s="24">
        <f t="shared" si="124"/>
        <v>44</v>
      </c>
      <c r="BR32" s="124"/>
      <c r="BS32" s="1"/>
    </row>
    <row r="33" spans="1:71" ht="23.25" customHeight="1" x14ac:dyDescent="0.3">
      <c r="A33" s="20"/>
      <c r="B33" s="21" t="s">
        <v>142</v>
      </c>
      <c r="C33" s="22">
        <f>15+10</f>
        <v>25</v>
      </c>
      <c r="D33" s="22">
        <v>28</v>
      </c>
      <c r="E33" s="22">
        <f>0+19</f>
        <v>19</v>
      </c>
      <c r="F33" s="22">
        <f>0+12</f>
        <v>12</v>
      </c>
      <c r="G33" s="22">
        <f t="shared" si="104"/>
        <v>31</v>
      </c>
      <c r="H33" s="22">
        <v>0</v>
      </c>
      <c r="I33" s="22">
        <v>0</v>
      </c>
      <c r="J33" s="22">
        <v>1</v>
      </c>
      <c r="K33" s="22">
        <v>1</v>
      </c>
      <c r="L33" s="22">
        <f t="shared" si="125"/>
        <v>2</v>
      </c>
      <c r="M33" s="22">
        <v>10</v>
      </c>
      <c r="N33" s="22">
        <v>6</v>
      </c>
      <c r="O33" s="22">
        <f>6+3</f>
        <v>9</v>
      </c>
      <c r="P33" s="22">
        <f>1+2</f>
        <v>3</v>
      </c>
      <c r="Q33" s="22">
        <f t="shared" si="105"/>
        <v>12</v>
      </c>
      <c r="R33" s="22">
        <v>5</v>
      </c>
      <c r="S33" s="22">
        <v>47</v>
      </c>
      <c r="T33" s="22">
        <v>1</v>
      </c>
      <c r="U33" s="22">
        <v>9</v>
      </c>
      <c r="V33" s="22">
        <f t="shared" si="106"/>
        <v>10</v>
      </c>
      <c r="W33" s="22">
        <v>5</v>
      </c>
      <c r="X33" s="22">
        <v>4</v>
      </c>
      <c r="Y33" s="22">
        <v>2</v>
      </c>
      <c r="Z33" s="22">
        <v>2</v>
      </c>
      <c r="AA33" s="22">
        <f t="shared" si="107"/>
        <v>4</v>
      </c>
      <c r="AB33" s="22">
        <v>3</v>
      </c>
      <c r="AC33" s="22">
        <v>8</v>
      </c>
      <c r="AD33" s="22">
        <v>2</v>
      </c>
      <c r="AE33" s="22">
        <v>0</v>
      </c>
      <c r="AF33" s="22">
        <f t="shared" si="108"/>
        <v>2</v>
      </c>
      <c r="AG33" s="22">
        <f>2+1</f>
        <v>3</v>
      </c>
      <c r="AH33" s="22">
        <v>1</v>
      </c>
      <c r="AI33" s="22">
        <v>1</v>
      </c>
      <c r="AJ33" s="22">
        <v>0</v>
      </c>
      <c r="AK33" s="22">
        <f t="shared" si="109"/>
        <v>1</v>
      </c>
      <c r="AL33" s="22">
        <v>2</v>
      </c>
      <c r="AM33" s="22">
        <v>0</v>
      </c>
      <c r="AN33" s="22">
        <v>0</v>
      </c>
      <c r="AO33" s="22">
        <v>0</v>
      </c>
      <c r="AP33" s="22">
        <f t="shared" si="110"/>
        <v>0</v>
      </c>
      <c r="AQ33" s="22">
        <v>0</v>
      </c>
      <c r="AR33" s="22">
        <v>0</v>
      </c>
      <c r="AS33" s="22">
        <v>1</v>
      </c>
      <c r="AT33" s="22">
        <v>0</v>
      </c>
      <c r="AU33" s="22">
        <f t="shared" si="111"/>
        <v>1</v>
      </c>
      <c r="AV33" s="22">
        <v>0</v>
      </c>
      <c r="AW33" s="22">
        <v>0</v>
      </c>
      <c r="AX33" s="22">
        <v>1</v>
      </c>
      <c r="AY33" s="22">
        <v>0</v>
      </c>
      <c r="AZ33" s="22">
        <f t="shared" si="112"/>
        <v>1</v>
      </c>
      <c r="BA33" s="22">
        <v>0</v>
      </c>
      <c r="BB33" s="22">
        <v>0</v>
      </c>
      <c r="BC33" s="22">
        <v>0</v>
      </c>
      <c r="BD33" s="22">
        <v>0</v>
      </c>
      <c r="BE33" s="22">
        <f t="shared" si="113"/>
        <v>0</v>
      </c>
      <c r="BF33" s="24">
        <f t="shared" si="114"/>
        <v>53</v>
      </c>
      <c r="BG33" s="24">
        <f t="shared" si="115"/>
        <v>94</v>
      </c>
      <c r="BH33" s="24">
        <f t="shared" si="116"/>
        <v>37</v>
      </c>
      <c r="BI33" s="24">
        <f t="shared" si="117"/>
        <v>27</v>
      </c>
      <c r="BJ33" s="24">
        <f t="shared" si="118"/>
        <v>64</v>
      </c>
      <c r="BK33" s="25">
        <v>2</v>
      </c>
      <c r="BL33" s="24" t="str">
        <f t="shared" si="119"/>
        <v>0</v>
      </c>
      <c r="BM33" s="24" t="str">
        <f t="shared" si="120"/>
        <v>0</v>
      </c>
      <c r="BN33" s="24">
        <f t="shared" si="121"/>
        <v>0</v>
      </c>
      <c r="BO33" s="24">
        <f t="shared" si="122"/>
        <v>37</v>
      </c>
      <c r="BP33" s="24">
        <f t="shared" si="123"/>
        <v>27</v>
      </c>
      <c r="BQ33" s="24">
        <f t="shared" si="124"/>
        <v>64</v>
      </c>
      <c r="BR33" s="124"/>
    </row>
    <row r="34" spans="1:71" s="2" customFormat="1" ht="23.25" customHeight="1" x14ac:dyDescent="0.3">
      <c r="A34" s="4"/>
      <c r="B34" s="23" t="s">
        <v>47</v>
      </c>
      <c r="C34" s="24">
        <f>SUM(C29:C33)</f>
        <v>110</v>
      </c>
      <c r="D34" s="24">
        <f t="shared" ref="D34:AP34" si="126">SUM(D29:D33)</f>
        <v>143</v>
      </c>
      <c r="E34" s="24">
        <f t="shared" si="126"/>
        <v>92</v>
      </c>
      <c r="F34" s="24">
        <f t="shared" si="126"/>
        <v>45</v>
      </c>
      <c r="G34" s="24">
        <f t="shared" si="126"/>
        <v>137</v>
      </c>
      <c r="H34" s="24">
        <f t="shared" si="126"/>
        <v>0</v>
      </c>
      <c r="I34" s="24">
        <f t="shared" si="126"/>
        <v>0</v>
      </c>
      <c r="J34" s="24">
        <f t="shared" si="126"/>
        <v>6</v>
      </c>
      <c r="K34" s="24">
        <f t="shared" si="126"/>
        <v>3</v>
      </c>
      <c r="L34" s="24">
        <f t="shared" si="126"/>
        <v>9</v>
      </c>
      <c r="M34" s="24">
        <f t="shared" si="126"/>
        <v>50</v>
      </c>
      <c r="N34" s="24">
        <f t="shared" si="126"/>
        <v>51</v>
      </c>
      <c r="O34" s="24">
        <f t="shared" si="126"/>
        <v>27</v>
      </c>
      <c r="P34" s="24">
        <f t="shared" si="126"/>
        <v>10</v>
      </c>
      <c r="Q34" s="24">
        <f t="shared" si="126"/>
        <v>37</v>
      </c>
      <c r="R34" s="24">
        <f t="shared" si="126"/>
        <v>25</v>
      </c>
      <c r="S34" s="24">
        <f t="shared" si="126"/>
        <v>279</v>
      </c>
      <c r="T34" s="24">
        <f t="shared" si="126"/>
        <v>24</v>
      </c>
      <c r="U34" s="24">
        <f t="shared" si="126"/>
        <v>24</v>
      </c>
      <c r="V34" s="24">
        <f t="shared" si="126"/>
        <v>48</v>
      </c>
      <c r="W34" s="24">
        <f t="shared" si="126"/>
        <v>25</v>
      </c>
      <c r="X34" s="24">
        <f t="shared" si="126"/>
        <v>14</v>
      </c>
      <c r="Y34" s="24">
        <f t="shared" si="126"/>
        <v>2</v>
      </c>
      <c r="Z34" s="24">
        <f t="shared" si="126"/>
        <v>6</v>
      </c>
      <c r="AA34" s="24">
        <f t="shared" si="126"/>
        <v>8</v>
      </c>
      <c r="AB34" s="24">
        <f t="shared" si="126"/>
        <v>21</v>
      </c>
      <c r="AC34" s="24">
        <f t="shared" si="126"/>
        <v>29</v>
      </c>
      <c r="AD34" s="24">
        <f t="shared" si="126"/>
        <v>6</v>
      </c>
      <c r="AE34" s="24">
        <f t="shared" si="126"/>
        <v>2</v>
      </c>
      <c r="AF34" s="24">
        <f t="shared" si="126"/>
        <v>8</v>
      </c>
      <c r="AG34" s="24">
        <f t="shared" si="126"/>
        <v>14</v>
      </c>
      <c r="AH34" s="24">
        <f t="shared" si="126"/>
        <v>5</v>
      </c>
      <c r="AI34" s="24">
        <f t="shared" si="126"/>
        <v>3</v>
      </c>
      <c r="AJ34" s="24">
        <f t="shared" si="126"/>
        <v>1</v>
      </c>
      <c r="AK34" s="24">
        <f t="shared" si="126"/>
        <v>4</v>
      </c>
      <c r="AL34" s="24">
        <f t="shared" si="126"/>
        <v>10</v>
      </c>
      <c r="AM34" s="24">
        <f t="shared" si="126"/>
        <v>3</v>
      </c>
      <c r="AN34" s="24">
        <f t="shared" si="126"/>
        <v>3</v>
      </c>
      <c r="AO34" s="24">
        <f t="shared" si="126"/>
        <v>0</v>
      </c>
      <c r="AP34" s="24">
        <f t="shared" si="126"/>
        <v>3</v>
      </c>
      <c r="AQ34" s="24">
        <f t="shared" ref="AQ34:BE34" si="127">SUM(AQ29:AQ33)</f>
        <v>0</v>
      </c>
      <c r="AR34" s="24">
        <f t="shared" si="127"/>
        <v>0</v>
      </c>
      <c r="AS34" s="24">
        <f t="shared" si="127"/>
        <v>3</v>
      </c>
      <c r="AT34" s="24">
        <f t="shared" si="127"/>
        <v>1</v>
      </c>
      <c r="AU34" s="24">
        <f t="shared" si="127"/>
        <v>4</v>
      </c>
      <c r="AV34" s="24">
        <f t="shared" si="127"/>
        <v>0</v>
      </c>
      <c r="AW34" s="24">
        <f t="shared" si="127"/>
        <v>0</v>
      </c>
      <c r="AX34" s="24">
        <f t="shared" si="127"/>
        <v>2</v>
      </c>
      <c r="AY34" s="24">
        <f t="shared" si="127"/>
        <v>0</v>
      </c>
      <c r="AZ34" s="24">
        <f t="shared" si="127"/>
        <v>2</v>
      </c>
      <c r="BA34" s="24">
        <f t="shared" si="127"/>
        <v>0</v>
      </c>
      <c r="BB34" s="24">
        <f t="shared" si="127"/>
        <v>0</v>
      </c>
      <c r="BC34" s="24">
        <f t="shared" si="127"/>
        <v>0</v>
      </c>
      <c r="BD34" s="24">
        <f t="shared" si="127"/>
        <v>0</v>
      </c>
      <c r="BE34" s="24">
        <f t="shared" si="127"/>
        <v>0</v>
      </c>
      <c r="BF34" s="24">
        <f t="shared" si="114"/>
        <v>255</v>
      </c>
      <c r="BG34" s="24">
        <f t="shared" si="115"/>
        <v>524</v>
      </c>
      <c r="BH34" s="24">
        <f t="shared" si="116"/>
        <v>168</v>
      </c>
      <c r="BI34" s="24">
        <f t="shared" si="117"/>
        <v>92</v>
      </c>
      <c r="BJ34" s="24">
        <f t="shared" si="118"/>
        <v>260</v>
      </c>
      <c r="BK34" s="25"/>
      <c r="BL34" s="24">
        <f t="shared" ref="BL34:BQ34" si="128">SUM(BL29:BL33)</f>
        <v>0</v>
      </c>
      <c r="BM34" s="24">
        <f t="shared" si="128"/>
        <v>0</v>
      </c>
      <c r="BN34" s="24">
        <f t="shared" si="128"/>
        <v>0</v>
      </c>
      <c r="BO34" s="24">
        <f>SUM(BO29:BO33)</f>
        <v>168</v>
      </c>
      <c r="BP34" s="24">
        <f>SUM(BP29:BP33)</f>
        <v>92</v>
      </c>
      <c r="BQ34" s="24">
        <f t="shared" si="128"/>
        <v>260</v>
      </c>
      <c r="BR34" s="124"/>
      <c r="BS34" s="1"/>
    </row>
    <row r="35" spans="1:71" s="2" customFormat="1" ht="23.25" customHeight="1" x14ac:dyDescent="0.3">
      <c r="A35" s="4"/>
      <c r="B35" s="5" t="s">
        <v>118</v>
      </c>
      <c r="C35" s="63"/>
      <c r="D35" s="63"/>
      <c r="E35" s="63"/>
      <c r="F35" s="63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63"/>
      <c r="S35" s="63"/>
      <c r="T35" s="63"/>
      <c r="U35" s="63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63"/>
      <c r="AM35" s="63"/>
      <c r="AN35" s="63"/>
      <c r="AO35" s="63"/>
      <c r="AP35" s="22"/>
      <c r="AQ35" s="22"/>
      <c r="AR35" s="22"/>
      <c r="AS35" s="22"/>
      <c r="AT35" s="22"/>
      <c r="AU35" s="22"/>
      <c r="AV35" s="22"/>
      <c r="AW35" s="22"/>
      <c r="AX35" s="22"/>
      <c r="AY35" s="22"/>
      <c r="AZ35" s="22"/>
      <c r="BA35" s="22"/>
      <c r="BB35" s="22"/>
      <c r="BC35" s="22"/>
      <c r="BD35" s="22"/>
      <c r="BE35" s="22"/>
      <c r="BF35" s="22"/>
      <c r="BG35" s="22"/>
      <c r="BH35" s="22"/>
      <c r="BI35" s="22"/>
      <c r="BJ35" s="22"/>
      <c r="BK35" s="126"/>
      <c r="BL35" s="22"/>
      <c r="BM35" s="22"/>
      <c r="BN35" s="22"/>
      <c r="BO35" s="22"/>
      <c r="BP35" s="22"/>
      <c r="BQ35" s="22"/>
      <c r="BR35" s="124"/>
      <c r="BS35" s="1"/>
    </row>
    <row r="36" spans="1:71" s="2" customFormat="1" ht="23.25" customHeight="1" x14ac:dyDescent="0.3">
      <c r="A36" s="4"/>
      <c r="B36" s="87" t="s">
        <v>120</v>
      </c>
      <c r="C36" s="22">
        <f>10+10</f>
        <v>20</v>
      </c>
      <c r="D36" s="22">
        <v>5</v>
      </c>
      <c r="E36" s="22">
        <f>0+17</f>
        <v>17</v>
      </c>
      <c r="F36" s="22">
        <f>2+10</f>
        <v>12</v>
      </c>
      <c r="G36" s="22">
        <f>E36+F36</f>
        <v>29</v>
      </c>
      <c r="H36" s="22">
        <v>0</v>
      </c>
      <c r="I36" s="22">
        <v>0</v>
      </c>
      <c r="J36" s="22">
        <v>2</v>
      </c>
      <c r="K36" s="22">
        <v>0</v>
      </c>
      <c r="L36" s="22">
        <f>SUM(J36:K36)</f>
        <v>2</v>
      </c>
      <c r="M36" s="22">
        <v>5</v>
      </c>
      <c r="N36" s="22">
        <v>3</v>
      </c>
      <c r="O36" s="22">
        <f>1+1</f>
        <v>2</v>
      </c>
      <c r="P36" s="22">
        <v>1</v>
      </c>
      <c r="Q36" s="22">
        <f>O36+P36</f>
        <v>3</v>
      </c>
      <c r="R36" s="22">
        <v>15</v>
      </c>
      <c r="S36" s="22">
        <v>61</v>
      </c>
      <c r="T36" s="22">
        <v>4</v>
      </c>
      <c r="U36" s="22">
        <v>7</v>
      </c>
      <c r="V36" s="22">
        <f>T36+U36</f>
        <v>11</v>
      </c>
      <c r="W36" s="22">
        <v>10</v>
      </c>
      <c r="X36" s="22">
        <v>3</v>
      </c>
      <c r="Y36" s="22">
        <v>0</v>
      </c>
      <c r="Z36" s="22">
        <v>1</v>
      </c>
      <c r="AA36" s="22">
        <f>Y36+Z36</f>
        <v>1</v>
      </c>
      <c r="AB36" s="22">
        <v>10</v>
      </c>
      <c r="AC36" s="22">
        <v>38</v>
      </c>
      <c r="AD36" s="22">
        <v>4</v>
      </c>
      <c r="AE36" s="22">
        <v>4</v>
      </c>
      <c r="AF36" s="22">
        <f>AD36+AE36</f>
        <v>8</v>
      </c>
      <c r="AG36" s="22">
        <v>10</v>
      </c>
      <c r="AH36" s="22">
        <v>7</v>
      </c>
      <c r="AI36" s="22">
        <v>2</v>
      </c>
      <c r="AJ36" s="22">
        <v>5</v>
      </c>
      <c r="AK36" s="22">
        <f>AI36+AJ36</f>
        <v>7</v>
      </c>
      <c r="AL36" s="22">
        <v>5</v>
      </c>
      <c r="AM36" s="22">
        <v>8</v>
      </c>
      <c r="AN36" s="22">
        <v>0</v>
      </c>
      <c r="AO36" s="22">
        <v>1</v>
      </c>
      <c r="AP36" s="22">
        <f>AN36+AO36</f>
        <v>1</v>
      </c>
      <c r="AQ36" s="22">
        <v>0</v>
      </c>
      <c r="AR36" s="22">
        <v>0</v>
      </c>
      <c r="AS36" s="22">
        <v>0</v>
      </c>
      <c r="AT36" s="22">
        <v>0</v>
      </c>
      <c r="AU36" s="22">
        <f>SUM(AS36:AT36)</f>
        <v>0</v>
      </c>
      <c r="AV36" s="22">
        <v>0</v>
      </c>
      <c r="AW36" s="22">
        <v>0</v>
      </c>
      <c r="AX36" s="22">
        <v>0</v>
      </c>
      <c r="AY36" s="22">
        <v>0</v>
      </c>
      <c r="AZ36" s="22">
        <f>AX36+AY36</f>
        <v>0</v>
      </c>
      <c r="BA36" s="22">
        <v>0</v>
      </c>
      <c r="BB36" s="22">
        <v>0</v>
      </c>
      <c r="BC36" s="22">
        <v>0</v>
      </c>
      <c r="BD36" s="22">
        <v>0</v>
      </c>
      <c r="BE36" s="22">
        <f>BC36+BD36</f>
        <v>0</v>
      </c>
      <c r="BF36" s="24">
        <f t="shared" ref="BF36:BF38" si="129">C36+M36+R36+W36+AB36+AG36+AL36+AQ36+AV36+BA36+H36</f>
        <v>75</v>
      </c>
      <c r="BG36" s="24">
        <f t="shared" ref="BG36:BG38" si="130">D36+N36+S36+X36+AC36+AH36+AM36+AR36+AW36+BB36+I36</f>
        <v>125</v>
      </c>
      <c r="BH36" s="24">
        <f t="shared" ref="BH36:BH38" si="131">E36+O36+T36+Y36+AD36+AI36+AN36+AS36+AX36+BC36+J36</f>
        <v>31</v>
      </c>
      <c r="BI36" s="24">
        <f t="shared" ref="BI36:BI38" si="132">F36+P36+U36+Z36+AE36+AJ36+AO36+AT36+AY36+BD36+K36</f>
        <v>31</v>
      </c>
      <c r="BJ36" s="24">
        <f t="shared" ref="BJ36:BJ38" si="133">G36+Q36+V36+AA36+AF36+AK36+AP36+AU36+AZ36+BE36+L36</f>
        <v>62</v>
      </c>
      <c r="BK36" s="25">
        <v>2</v>
      </c>
      <c r="BL36" s="24" t="str">
        <f t="shared" ref="BL36:BL37" si="134">IF(BK36=1,BH36,"0")</f>
        <v>0</v>
      </c>
      <c r="BM36" s="24" t="str">
        <f t="shared" ref="BM36:BM37" si="135">IF(BK36=1,BI36,"0")</f>
        <v>0</v>
      </c>
      <c r="BN36" s="24">
        <f t="shared" ref="BN36:BN37" si="136">BL36+BM36</f>
        <v>0</v>
      </c>
      <c r="BO36" s="24">
        <f t="shared" ref="BO36:BO37" si="137">IF(BK36=2,BH36,"0")</f>
        <v>31</v>
      </c>
      <c r="BP36" s="24">
        <f t="shared" ref="BP36:BP37" si="138">IF(BK36=2,BI36,"0")</f>
        <v>31</v>
      </c>
      <c r="BQ36" s="24">
        <f t="shared" ref="BQ36:BQ37" si="139">BO36+BP36</f>
        <v>62</v>
      </c>
      <c r="BR36" s="124"/>
      <c r="BS36" s="1"/>
    </row>
    <row r="37" spans="1:71" s="2" customFormat="1" ht="23.25" customHeight="1" x14ac:dyDescent="0.3">
      <c r="A37" s="4"/>
      <c r="B37" s="21" t="s">
        <v>10</v>
      </c>
      <c r="C37" s="22">
        <f>10+10</f>
        <v>20</v>
      </c>
      <c r="D37" s="22">
        <v>7</v>
      </c>
      <c r="E37" s="22">
        <v>15</v>
      </c>
      <c r="F37" s="22">
        <v>15</v>
      </c>
      <c r="G37" s="22">
        <f>E37+F37</f>
        <v>30</v>
      </c>
      <c r="H37" s="22">
        <v>0</v>
      </c>
      <c r="I37" s="22">
        <v>0</v>
      </c>
      <c r="J37" s="22">
        <v>3</v>
      </c>
      <c r="K37" s="22">
        <v>1</v>
      </c>
      <c r="L37" s="22">
        <f t="shared" ref="L37" si="140">SUM(J37:K37)</f>
        <v>4</v>
      </c>
      <c r="M37" s="22">
        <v>5</v>
      </c>
      <c r="N37" s="22">
        <v>3</v>
      </c>
      <c r="O37" s="22">
        <v>1</v>
      </c>
      <c r="P37" s="22">
        <v>2</v>
      </c>
      <c r="Q37" s="22">
        <f>O37+P37</f>
        <v>3</v>
      </c>
      <c r="R37" s="22">
        <v>15</v>
      </c>
      <c r="S37" s="22">
        <v>58</v>
      </c>
      <c r="T37" s="22">
        <v>5</v>
      </c>
      <c r="U37" s="22">
        <v>10</v>
      </c>
      <c r="V37" s="22">
        <f>T37+U37</f>
        <v>15</v>
      </c>
      <c r="W37" s="22">
        <v>10</v>
      </c>
      <c r="X37" s="22">
        <v>11</v>
      </c>
      <c r="Y37" s="22">
        <v>1</v>
      </c>
      <c r="Z37" s="22">
        <v>1</v>
      </c>
      <c r="AA37" s="22">
        <f>Y37+Z37</f>
        <v>2</v>
      </c>
      <c r="AB37" s="22">
        <v>10</v>
      </c>
      <c r="AC37" s="22">
        <v>44</v>
      </c>
      <c r="AD37" s="22">
        <v>3</v>
      </c>
      <c r="AE37" s="22">
        <v>5</v>
      </c>
      <c r="AF37" s="22">
        <f>AD37+AE37</f>
        <v>8</v>
      </c>
      <c r="AG37" s="22">
        <v>5</v>
      </c>
      <c r="AH37" s="22">
        <v>3</v>
      </c>
      <c r="AI37" s="22">
        <v>0</v>
      </c>
      <c r="AJ37" s="22">
        <v>3</v>
      </c>
      <c r="AK37" s="22">
        <f>AI37+AJ37</f>
        <v>3</v>
      </c>
      <c r="AL37" s="22">
        <v>10</v>
      </c>
      <c r="AM37" s="22">
        <v>0</v>
      </c>
      <c r="AN37" s="22">
        <v>0</v>
      </c>
      <c r="AO37" s="22">
        <v>0</v>
      </c>
      <c r="AP37" s="22">
        <f>AN37+AO37</f>
        <v>0</v>
      </c>
      <c r="AQ37" s="22">
        <v>0</v>
      </c>
      <c r="AR37" s="22">
        <v>0</v>
      </c>
      <c r="AS37" s="22">
        <v>0</v>
      </c>
      <c r="AT37" s="22">
        <v>0</v>
      </c>
      <c r="AU37" s="22">
        <f t="shared" ref="AU37" si="141">SUM(AS37:AT37)</f>
        <v>0</v>
      </c>
      <c r="AV37" s="22">
        <v>0</v>
      </c>
      <c r="AW37" s="22">
        <v>0</v>
      </c>
      <c r="AX37" s="22">
        <v>3</v>
      </c>
      <c r="AY37" s="22">
        <v>0</v>
      </c>
      <c r="AZ37" s="22">
        <f>AX37+AY37</f>
        <v>3</v>
      </c>
      <c r="BA37" s="22">
        <v>0</v>
      </c>
      <c r="BB37" s="22">
        <v>0</v>
      </c>
      <c r="BC37" s="22">
        <v>0</v>
      </c>
      <c r="BD37" s="22">
        <v>0</v>
      </c>
      <c r="BE37" s="22">
        <f>BC37+BD37</f>
        <v>0</v>
      </c>
      <c r="BF37" s="24">
        <f t="shared" si="129"/>
        <v>75</v>
      </c>
      <c r="BG37" s="24">
        <f t="shared" si="130"/>
        <v>126</v>
      </c>
      <c r="BH37" s="24">
        <f t="shared" si="131"/>
        <v>31</v>
      </c>
      <c r="BI37" s="24">
        <f t="shared" si="132"/>
        <v>37</v>
      </c>
      <c r="BJ37" s="24">
        <f t="shared" si="133"/>
        <v>68</v>
      </c>
      <c r="BK37" s="25">
        <v>2</v>
      </c>
      <c r="BL37" s="24" t="str">
        <f t="shared" si="134"/>
        <v>0</v>
      </c>
      <c r="BM37" s="24" t="str">
        <f t="shared" si="135"/>
        <v>0</v>
      </c>
      <c r="BN37" s="24">
        <f t="shared" si="136"/>
        <v>0</v>
      </c>
      <c r="BO37" s="24">
        <f t="shared" si="137"/>
        <v>31</v>
      </c>
      <c r="BP37" s="24">
        <f t="shared" si="138"/>
        <v>37</v>
      </c>
      <c r="BQ37" s="24">
        <f t="shared" si="139"/>
        <v>68</v>
      </c>
      <c r="BR37" s="124"/>
      <c r="BS37" s="1"/>
    </row>
    <row r="38" spans="1:71" s="2" customFormat="1" ht="23.25" customHeight="1" x14ac:dyDescent="0.3">
      <c r="A38" s="4"/>
      <c r="B38" s="23" t="s">
        <v>47</v>
      </c>
      <c r="C38" s="24">
        <f>SUM(C36:C37)</f>
        <v>40</v>
      </c>
      <c r="D38" s="24">
        <f t="shared" ref="D38:BE38" si="142">SUM(D36:D37)</f>
        <v>12</v>
      </c>
      <c r="E38" s="24">
        <f t="shared" si="142"/>
        <v>32</v>
      </c>
      <c r="F38" s="24">
        <f t="shared" si="142"/>
        <v>27</v>
      </c>
      <c r="G38" s="24">
        <f t="shared" si="142"/>
        <v>59</v>
      </c>
      <c r="H38" s="24">
        <f t="shared" si="142"/>
        <v>0</v>
      </c>
      <c r="I38" s="24">
        <f t="shared" si="142"/>
        <v>0</v>
      </c>
      <c r="J38" s="24">
        <f t="shared" si="142"/>
        <v>5</v>
      </c>
      <c r="K38" s="24">
        <f t="shared" si="142"/>
        <v>1</v>
      </c>
      <c r="L38" s="24">
        <f t="shared" si="142"/>
        <v>6</v>
      </c>
      <c r="M38" s="24">
        <f t="shared" si="142"/>
        <v>10</v>
      </c>
      <c r="N38" s="24">
        <f t="shared" si="142"/>
        <v>6</v>
      </c>
      <c r="O38" s="24">
        <f t="shared" si="142"/>
        <v>3</v>
      </c>
      <c r="P38" s="24">
        <f t="shared" si="142"/>
        <v>3</v>
      </c>
      <c r="Q38" s="24">
        <f t="shared" si="142"/>
        <v>6</v>
      </c>
      <c r="R38" s="24">
        <f t="shared" si="142"/>
        <v>30</v>
      </c>
      <c r="S38" s="24">
        <f t="shared" si="142"/>
        <v>119</v>
      </c>
      <c r="T38" s="24">
        <f t="shared" si="142"/>
        <v>9</v>
      </c>
      <c r="U38" s="24">
        <f t="shared" si="142"/>
        <v>17</v>
      </c>
      <c r="V38" s="24">
        <f t="shared" si="142"/>
        <v>26</v>
      </c>
      <c r="W38" s="24">
        <f t="shared" si="142"/>
        <v>20</v>
      </c>
      <c r="X38" s="24">
        <f t="shared" si="142"/>
        <v>14</v>
      </c>
      <c r="Y38" s="24">
        <f t="shared" si="142"/>
        <v>1</v>
      </c>
      <c r="Z38" s="24">
        <f t="shared" si="142"/>
        <v>2</v>
      </c>
      <c r="AA38" s="24">
        <f t="shared" si="142"/>
        <v>3</v>
      </c>
      <c r="AB38" s="24">
        <f t="shared" si="142"/>
        <v>20</v>
      </c>
      <c r="AC38" s="24">
        <f t="shared" si="142"/>
        <v>82</v>
      </c>
      <c r="AD38" s="24">
        <f t="shared" si="142"/>
        <v>7</v>
      </c>
      <c r="AE38" s="24">
        <f t="shared" si="142"/>
        <v>9</v>
      </c>
      <c r="AF38" s="24">
        <f t="shared" si="142"/>
        <v>16</v>
      </c>
      <c r="AG38" s="24">
        <f t="shared" si="142"/>
        <v>15</v>
      </c>
      <c r="AH38" s="24">
        <f t="shared" si="142"/>
        <v>10</v>
      </c>
      <c r="AI38" s="24">
        <f t="shared" si="142"/>
        <v>2</v>
      </c>
      <c r="AJ38" s="24">
        <f t="shared" si="142"/>
        <v>8</v>
      </c>
      <c r="AK38" s="24">
        <f t="shared" si="142"/>
        <v>10</v>
      </c>
      <c r="AL38" s="24">
        <f t="shared" si="142"/>
        <v>15</v>
      </c>
      <c r="AM38" s="24">
        <f t="shared" si="142"/>
        <v>8</v>
      </c>
      <c r="AN38" s="24">
        <f t="shared" si="142"/>
        <v>0</v>
      </c>
      <c r="AO38" s="24">
        <f t="shared" si="142"/>
        <v>1</v>
      </c>
      <c r="AP38" s="24">
        <f t="shared" si="142"/>
        <v>1</v>
      </c>
      <c r="AQ38" s="24">
        <f t="shared" si="142"/>
        <v>0</v>
      </c>
      <c r="AR38" s="24">
        <f t="shared" si="142"/>
        <v>0</v>
      </c>
      <c r="AS38" s="24">
        <f t="shared" si="142"/>
        <v>0</v>
      </c>
      <c r="AT38" s="24">
        <f t="shared" si="142"/>
        <v>0</v>
      </c>
      <c r="AU38" s="24">
        <f t="shared" si="142"/>
        <v>0</v>
      </c>
      <c r="AV38" s="24">
        <f t="shared" si="142"/>
        <v>0</v>
      </c>
      <c r="AW38" s="24">
        <f t="shared" si="142"/>
        <v>0</v>
      </c>
      <c r="AX38" s="24">
        <f t="shared" si="142"/>
        <v>3</v>
      </c>
      <c r="AY38" s="24">
        <f t="shared" si="142"/>
        <v>0</v>
      </c>
      <c r="AZ38" s="24">
        <f t="shared" si="142"/>
        <v>3</v>
      </c>
      <c r="BA38" s="24">
        <f t="shared" si="142"/>
        <v>0</v>
      </c>
      <c r="BB38" s="24">
        <f t="shared" si="142"/>
        <v>0</v>
      </c>
      <c r="BC38" s="24">
        <f t="shared" si="142"/>
        <v>0</v>
      </c>
      <c r="BD38" s="24">
        <f t="shared" si="142"/>
        <v>0</v>
      </c>
      <c r="BE38" s="24">
        <f t="shared" si="142"/>
        <v>0</v>
      </c>
      <c r="BF38" s="24">
        <f t="shared" si="129"/>
        <v>150</v>
      </c>
      <c r="BG38" s="24">
        <f t="shared" si="130"/>
        <v>251</v>
      </c>
      <c r="BH38" s="24">
        <f t="shared" si="131"/>
        <v>62</v>
      </c>
      <c r="BI38" s="24">
        <f t="shared" si="132"/>
        <v>68</v>
      </c>
      <c r="BJ38" s="24">
        <f t="shared" si="133"/>
        <v>130</v>
      </c>
      <c r="BK38" s="25"/>
      <c r="BL38" s="24">
        <f t="shared" ref="BL38:BQ38" si="143">SUM(BL36:BL37)</f>
        <v>0</v>
      </c>
      <c r="BM38" s="24">
        <f t="shared" si="143"/>
        <v>0</v>
      </c>
      <c r="BN38" s="24">
        <f t="shared" si="143"/>
        <v>0</v>
      </c>
      <c r="BO38" s="24">
        <f t="shared" si="143"/>
        <v>62</v>
      </c>
      <c r="BP38" s="24">
        <f t="shared" si="143"/>
        <v>68</v>
      </c>
      <c r="BQ38" s="24">
        <f t="shared" si="143"/>
        <v>130</v>
      </c>
      <c r="BR38" s="124"/>
      <c r="BS38" s="1"/>
    </row>
    <row r="39" spans="1:71" s="2" customFormat="1" ht="23.25" customHeight="1" x14ac:dyDescent="0.3">
      <c r="A39" s="4"/>
      <c r="B39" s="40" t="s">
        <v>71</v>
      </c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24"/>
      <c r="AL39" s="24"/>
      <c r="AM39" s="24"/>
      <c r="AN39" s="24"/>
      <c r="AO39" s="24"/>
      <c r="AP39" s="24"/>
      <c r="AQ39" s="24"/>
      <c r="AR39" s="24"/>
      <c r="AS39" s="24"/>
      <c r="AT39" s="24"/>
      <c r="AU39" s="24"/>
      <c r="AV39" s="24"/>
      <c r="AW39" s="24"/>
      <c r="AX39" s="24"/>
      <c r="AY39" s="24"/>
      <c r="AZ39" s="24"/>
      <c r="BA39" s="24"/>
      <c r="BB39" s="24"/>
      <c r="BC39" s="24"/>
      <c r="BD39" s="24"/>
      <c r="BE39" s="24"/>
      <c r="BF39" s="24"/>
      <c r="BG39" s="24"/>
      <c r="BH39" s="22"/>
      <c r="BI39" s="22"/>
      <c r="BJ39" s="22"/>
      <c r="BK39" s="25"/>
      <c r="BL39" s="24"/>
      <c r="BM39" s="24"/>
      <c r="BN39" s="24"/>
      <c r="BO39" s="24"/>
      <c r="BP39" s="24"/>
      <c r="BQ39" s="24"/>
      <c r="BR39" s="124"/>
      <c r="BS39" s="1"/>
    </row>
    <row r="40" spans="1:71" s="2" customFormat="1" ht="23.25" customHeight="1" x14ac:dyDescent="0.3">
      <c r="A40" s="4"/>
      <c r="B40" s="39" t="s">
        <v>152</v>
      </c>
      <c r="C40" s="22">
        <f>10+10</f>
        <v>20</v>
      </c>
      <c r="D40" s="22">
        <v>1</v>
      </c>
      <c r="E40" s="22">
        <v>51</v>
      </c>
      <c r="F40" s="22">
        <v>9</v>
      </c>
      <c r="G40" s="22">
        <f t="shared" ref="G40" si="144">E40+F40</f>
        <v>60</v>
      </c>
      <c r="H40" s="22">
        <v>0</v>
      </c>
      <c r="I40" s="22">
        <v>0</v>
      </c>
      <c r="J40" s="22">
        <v>2</v>
      </c>
      <c r="K40" s="22">
        <v>0</v>
      </c>
      <c r="L40" s="22">
        <f>SUM(J40:K40)</f>
        <v>2</v>
      </c>
      <c r="M40" s="22">
        <v>5</v>
      </c>
      <c r="N40" s="22">
        <v>2</v>
      </c>
      <c r="O40" s="22">
        <v>0</v>
      </c>
      <c r="P40" s="22">
        <v>0</v>
      </c>
      <c r="Q40" s="22">
        <f t="shared" ref="Q40" si="145">O40+P40</f>
        <v>0</v>
      </c>
      <c r="R40" s="22">
        <v>20</v>
      </c>
      <c r="S40" s="22">
        <v>88</v>
      </c>
      <c r="T40" s="22">
        <v>6</v>
      </c>
      <c r="U40" s="22">
        <v>1</v>
      </c>
      <c r="V40" s="22">
        <f t="shared" ref="V40" si="146">T40+U40</f>
        <v>7</v>
      </c>
      <c r="W40" s="22">
        <v>20</v>
      </c>
      <c r="X40" s="22">
        <v>2</v>
      </c>
      <c r="Y40" s="22">
        <v>1</v>
      </c>
      <c r="Z40" s="22">
        <v>0</v>
      </c>
      <c r="AA40" s="22">
        <f t="shared" ref="AA40" si="147">Y40+Z40</f>
        <v>1</v>
      </c>
      <c r="AB40" s="22">
        <v>5</v>
      </c>
      <c r="AC40" s="22">
        <v>10</v>
      </c>
      <c r="AD40" s="22">
        <v>1</v>
      </c>
      <c r="AE40" s="22">
        <v>1</v>
      </c>
      <c r="AF40" s="22">
        <f t="shared" ref="AF40" si="148">AD40+AE40</f>
        <v>2</v>
      </c>
      <c r="AG40" s="22">
        <v>5</v>
      </c>
      <c r="AH40" s="22">
        <v>1</v>
      </c>
      <c r="AI40" s="22">
        <v>1</v>
      </c>
      <c r="AJ40" s="22">
        <v>0</v>
      </c>
      <c r="AK40" s="22">
        <f t="shared" ref="AK40" si="149">AI40+AJ40</f>
        <v>1</v>
      </c>
      <c r="AL40" s="22">
        <v>5</v>
      </c>
      <c r="AM40" s="22">
        <v>0</v>
      </c>
      <c r="AN40" s="22">
        <v>0</v>
      </c>
      <c r="AO40" s="22">
        <v>0</v>
      </c>
      <c r="AP40" s="22">
        <f t="shared" ref="AP40" si="150">AN40+AO40</f>
        <v>0</v>
      </c>
      <c r="AQ40" s="22">
        <v>0</v>
      </c>
      <c r="AR40" s="22">
        <v>0</v>
      </c>
      <c r="AS40" s="22">
        <v>2</v>
      </c>
      <c r="AT40" s="22">
        <v>1</v>
      </c>
      <c r="AU40" s="22">
        <f>SUM(AS40:AT40)</f>
        <v>3</v>
      </c>
      <c r="AV40" s="22">
        <v>0</v>
      </c>
      <c r="AW40" s="22">
        <v>0</v>
      </c>
      <c r="AX40" s="22">
        <v>0</v>
      </c>
      <c r="AY40" s="22">
        <v>0</v>
      </c>
      <c r="AZ40" s="22">
        <f t="shared" ref="AZ40" si="151">AX40+AY40</f>
        <v>0</v>
      </c>
      <c r="BA40" s="22">
        <v>0</v>
      </c>
      <c r="BB40" s="22">
        <v>0</v>
      </c>
      <c r="BC40" s="22">
        <v>0</v>
      </c>
      <c r="BD40" s="22">
        <v>2</v>
      </c>
      <c r="BE40" s="22">
        <f t="shared" ref="BE40" si="152">BC40+BD40</f>
        <v>2</v>
      </c>
      <c r="BF40" s="24">
        <f t="shared" ref="BF40:BF41" si="153">C40+M40+R40+W40+AB40+AG40+AL40+AQ40+AV40+BA40+H40</f>
        <v>80</v>
      </c>
      <c r="BG40" s="24">
        <f t="shared" ref="BG40:BG41" si="154">D40+N40+S40+X40+AC40+AH40+AM40+AR40+AW40+BB40+I40</f>
        <v>104</v>
      </c>
      <c r="BH40" s="24">
        <f t="shared" ref="BH40:BH41" si="155">E40+O40+T40+Y40+AD40+AI40+AN40+AS40+AX40+BC40+J40</f>
        <v>64</v>
      </c>
      <c r="BI40" s="24">
        <f t="shared" ref="BI40:BI41" si="156">F40+P40+U40+Z40+AE40+AJ40+AO40+AT40+AY40+BD40+K40</f>
        <v>14</v>
      </c>
      <c r="BJ40" s="24">
        <f t="shared" ref="BJ40:BJ41" si="157">G40+Q40+V40+AA40+AF40+AK40+AP40+AU40+AZ40+BE40+L40</f>
        <v>78</v>
      </c>
      <c r="BK40" s="25">
        <v>2</v>
      </c>
      <c r="BL40" s="24" t="str">
        <f>IF(BK40=1,BH40,"0")</f>
        <v>0</v>
      </c>
      <c r="BM40" s="24" t="str">
        <f>IF(BK40=1,BI40,"0")</f>
        <v>0</v>
      </c>
      <c r="BN40" s="24">
        <f>BL40+BM40</f>
        <v>0</v>
      </c>
      <c r="BO40" s="24">
        <f>IF(BK40=2,BH40,"0")</f>
        <v>64</v>
      </c>
      <c r="BP40" s="24">
        <f>IF(BK40=2,BI40,"0")</f>
        <v>14</v>
      </c>
      <c r="BQ40" s="24">
        <f>BO40+BP40</f>
        <v>78</v>
      </c>
      <c r="BR40" s="124"/>
      <c r="BS40" s="1"/>
    </row>
    <row r="41" spans="1:71" s="2" customFormat="1" ht="23.25" customHeight="1" x14ac:dyDescent="0.3">
      <c r="A41" s="4"/>
      <c r="B41" s="23" t="s">
        <v>47</v>
      </c>
      <c r="C41" s="24">
        <f>SUM(C40)</f>
        <v>20</v>
      </c>
      <c r="D41" s="24">
        <f t="shared" ref="D41:BE41" si="158">SUM(D40)</f>
        <v>1</v>
      </c>
      <c r="E41" s="24">
        <f t="shared" si="158"/>
        <v>51</v>
      </c>
      <c r="F41" s="24">
        <f t="shared" si="158"/>
        <v>9</v>
      </c>
      <c r="G41" s="24">
        <f t="shared" si="158"/>
        <v>60</v>
      </c>
      <c r="H41" s="24">
        <f t="shared" si="158"/>
        <v>0</v>
      </c>
      <c r="I41" s="24">
        <f t="shared" si="158"/>
        <v>0</v>
      </c>
      <c r="J41" s="24">
        <f t="shared" si="158"/>
        <v>2</v>
      </c>
      <c r="K41" s="24">
        <f t="shared" si="158"/>
        <v>0</v>
      </c>
      <c r="L41" s="24">
        <f t="shared" si="158"/>
        <v>2</v>
      </c>
      <c r="M41" s="24">
        <f t="shared" si="158"/>
        <v>5</v>
      </c>
      <c r="N41" s="24">
        <f t="shared" si="158"/>
        <v>2</v>
      </c>
      <c r="O41" s="24">
        <f t="shared" si="158"/>
        <v>0</v>
      </c>
      <c r="P41" s="24">
        <f t="shared" si="158"/>
        <v>0</v>
      </c>
      <c r="Q41" s="24">
        <f t="shared" si="158"/>
        <v>0</v>
      </c>
      <c r="R41" s="24">
        <f t="shared" si="158"/>
        <v>20</v>
      </c>
      <c r="S41" s="24">
        <f t="shared" si="158"/>
        <v>88</v>
      </c>
      <c r="T41" s="24">
        <f t="shared" si="158"/>
        <v>6</v>
      </c>
      <c r="U41" s="24">
        <f t="shared" si="158"/>
        <v>1</v>
      </c>
      <c r="V41" s="24">
        <f t="shared" si="158"/>
        <v>7</v>
      </c>
      <c r="W41" s="24">
        <f t="shared" si="158"/>
        <v>20</v>
      </c>
      <c r="X41" s="24">
        <f t="shared" si="158"/>
        <v>2</v>
      </c>
      <c r="Y41" s="24">
        <f t="shared" si="158"/>
        <v>1</v>
      </c>
      <c r="Z41" s="24">
        <f t="shared" si="158"/>
        <v>0</v>
      </c>
      <c r="AA41" s="24">
        <f t="shared" si="158"/>
        <v>1</v>
      </c>
      <c r="AB41" s="24">
        <f t="shared" si="158"/>
        <v>5</v>
      </c>
      <c r="AC41" s="24">
        <f t="shared" si="158"/>
        <v>10</v>
      </c>
      <c r="AD41" s="24">
        <f t="shared" si="158"/>
        <v>1</v>
      </c>
      <c r="AE41" s="24">
        <f t="shared" si="158"/>
        <v>1</v>
      </c>
      <c r="AF41" s="24">
        <f t="shared" si="158"/>
        <v>2</v>
      </c>
      <c r="AG41" s="24">
        <f t="shared" si="158"/>
        <v>5</v>
      </c>
      <c r="AH41" s="24">
        <f t="shared" si="158"/>
        <v>1</v>
      </c>
      <c r="AI41" s="24">
        <f t="shared" si="158"/>
        <v>1</v>
      </c>
      <c r="AJ41" s="24">
        <f t="shared" si="158"/>
        <v>0</v>
      </c>
      <c r="AK41" s="24">
        <f t="shared" si="158"/>
        <v>1</v>
      </c>
      <c r="AL41" s="24">
        <f t="shared" si="158"/>
        <v>5</v>
      </c>
      <c r="AM41" s="24">
        <f t="shared" si="158"/>
        <v>0</v>
      </c>
      <c r="AN41" s="24">
        <f t="shared" si="158"/>
        <v>0</v>
      </c>
      <c r="AO41" s="24">
        <f t="shared" si="158"/>
        <v>0</v>
      </c>
      <c r="AP41" s="24">
        <f t="shared" si="158"/>
        <v>0</v>
      </c>
      <c r="AQ41" s="24">
        <f t="shared" si="158"/>
        <v>0</v>
      </c>
      <c r="AR41" s="24">
        <f t="shared" si="158"/>
        <v>0</v>
      </c>
      <c r="AS41" s="24">
        <f t="shared" si="158"/>
        <v>2</v>
      </c>
      <c r="AT41" s="24">
        <f t="shared" si="158"/>
        <v>1</v>
      </c>
      <c r="AU41" s="24">
        <f t="shared" si="158"/>
        <v>3</v>
      </c>
      <c r="AV41" s="24">
        <f t="shared" si="158"/>
        <v>0</v>
      </c>
      <c r="AW41" s="24">
        <f t="shared" si="158"/>
        <v>0</v>
      </c>
      <c r="AX41" s="24">
        <f t="shared" si="158"/>
        <v>0</v>
      </c>
      <c r="AY41" s="24">
        <f t="shared" si="158"/>
        <v>0</v>
      </c>
      <c r="AZ41" s="24">
        <f t="shared" si="158"/>
        <v>0</v>
      </c>
      <c r="BA41" s="24">
        <f t="shared" si="158"/>
        <v>0</v>
      </c>
      <c r="BB41" s="24">
        <f t="shared" si="158"/>
        <v>0</v>
      </c>
      <c r="BC41" s="24">
        <f t="shared" si="158"/>
        <v>0</v>
      </c>
      <c r="BD41" s="24">
        <f t="shared" si="158"/>
        <v>2</v>
      </c>
      <c r="BE41" s="24">
        <f t="shared" si="158"/>
        <v>2</v>
      </c>
      <c r="BF41" s="24">
        <f t="shared" si="153"/>
        <v>80</v>
      </c>
      <c r="BG41" s="24">
        <f t="shared" si="154"/>
        <v>104</v>
      </c>
      <c r="BH41" s="24">
        <f t="shared" si="155"/>
        <v>64</v>
      </c>
      <c r="BI41" s="24">
        <f t="shared" si="156"/>
        <v>14</v>
      </c>
      <c r="BJ41" s="24">
        <f t="shared" si="157"/>
        <v>78</v>
      </c>
      <c r="BK41" s="25">
        <f t="shared" ref="BK41:BQ41" si="159">SUM(BK40)</f>
        <v>2</v>
      </c>
      <c r="BL41" s="24">
        <f t="shared" si="159"/>
        <v>0</v>
      </c>
      <c r="BM41" s="24">
        <f t="shared" si="159"/>
        <v>0</v>
      </c>
      <c r="BN41" s="24">
        <f t="shared" si="159"/>
        <v>0</v>
      </c>
      <c r="BO41" s="24">
        <f>SUM(BO40)</f>
        <v>64</v>
      </c>
      <c r="BP41" s="24">
        <f t="shared" si="159"/>
        <v>14</v>
      </c>
      <c r="BQ41" s="24">
        <f t="shared" si="159"/>
        <v>78</v>
      </c>
      <c r="BR41" s="124"/>
      <c r="BS41" s="1"/>
    </row>
    <row r="42" spans="1:71" ht="23.25" customHeight="1" x14ac:dyDescent="0.3">
      <c r="A42" s="20"/>
      <c r="B42" s="5" t="s">
        <v>67</v>
      </c>
      <c r="C42" s="63"/>
      <c r="D42" s="63"/>
      <c r="E42" s="63"/>
      <c r="F42" s="63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63"/>
      <c r="S42" s="63"/>
      <c r="T42" s="63"/>
      <c r="U42" s="63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63"/>
      <c r="AM42" s="63"/>
      <c r="AN42" s="63"/>
      <c r="AO42" s="63"/>
      <c r="AP42" s="22"/>
      <c r="AQ42" s="22"/>
      <c r="AR42" s="22"/>
      <c r="AS42" s="22"/>
      <c r="AT42" s="22"/>
      <c r="AU42" s="22"/>
      <c r="AV42" s="22"/>
      <c r="AW42" s="22"/>
      <c r="AX42" s="22"/>
      <c r="AY42" s="22"/>
      <c r="AZ42" s="22"/>
      <c r="BA42" s="22"/>
      <c r="BB42" s="22"/>
      <c r="BC42" s="22"/>
      <c r="BD42" s="22"/>
      <c r="BE42" s="22"/>
      <c r="BF42" s="22"/>
      <c r="BG42" s="22"/>
      <c r="BH42" s="22"/>
      <c r="BI42" s="22"/>
      <c r="BJ42" s="22"/>
      <c r="BK42" s="126"/>
      <c r="BL42" s="22"/>
      <c r="BM42" s="22"/>
      <c r="BN42" s="22"/>
      <c r="BO42" s="22"/>
      <c r="BP42" s="22"/>
      <c r="BQ42" s="22"/>
      <c r="BR42" s="124"/>
    </row>
    <row r="43" spans="1:71" ht="23.25" customHeight="1" x14ac:dyDescent="0.3">
      <c r="A43" s="20"/>
      <c r="B43" s="21" t="s">
        <v>79</v>
      </c>
      <c r="C43" s="22">
        <f>15+10</f>
        <v>25</v>
      </c>
      <c r="D43" s="22">
        <v>27</v>
      </c>
      <c r="E43" s="22">
        <f>2+22</f>
        <v>24</v>
      </c>
      <c r="F43" s="22">
        <f>1+7</f>
        <v>8</v>
      </c>
      <c r="G43" s="22">
        <f t="shared" ref="G43" si="160">E43+F43</f>
        <v>32</v>
      </c>
      <c r="H43" s="22">
        <v>0</v>
      </c>
      <c r="I43" s="22">
        <v>0</v>
      </c>
      <c r="J43" s="22">
        <v>1</v>
      </c>
      <c r="K43" s="22">
        <v>1</v>
      </c>
      <c r="L43" s="22">
        <f>SUM(J43:K43)</f>
        <v>2</v>
      </c>
      <c r="M43" s="22">
        <v>5</v>
      </c>
      <c r="N43" s="22">
        <v>7</v>
      </c>
      <c r="O43" s="22">
        <f>1+2+2</f>
        <v>5</v>
      </c>
      <c r="P43" s="22">
        <v>1</v>
      </c>
      <c r="Q43" s="22">
        <f t="shared" ref="Q43" si="161">O43+P43</f>
        <v>6</v>
      </c>
      <c r="R43" s="22">
        <v>5</v>
      </c>
      <c r="S43" s="22">
        <v>61</v>
      </c>
      <c r="T43" s="22">
        <v>6</v>
      </c>
      <c r="U43" s="22">
        <v>2</v>
      </c>
      <c r="V43" s="22">
        <f t="shared" ref="V43" si="162">T43+U43</f>
        <v>8</v>
      </c>
      <c r="W43" s="22">
        <v>5</v>
      </c>
      <c r="X43" s="22">
        <v>0</v>
      </c>
      <c r="Y43" s="22">
        <v>0</v>
      </c>
      <c r="Z43" s="22">
        <v>0</v>
      </c>
      <c r="AA43" s="22">
        <f t="shared" ref="AA43" si="163">Y43+Z43</f>
        <v>0</v>
      </c>
      <c r="AB43" s="22">
        <v>5</v>
      </c>
      <c r="AC43" s="22">
        <v>11</v>
      </c>
      <c r="AD43" s="22">
        <v>3</v>
      </c>
      <c r="AE43" s="22">
        <v>0</v>
      </c>
      <c r="AF43" s="22">
        <f t="shared" ref="AF43" si="164">AD43+AE43</f>
        <v>3</v>
      </c>
      <c r="AG43" s="22">
        <v>3</v>
      </c>
      <c r="AH43" s="22">
        <v>0</v>
      </c>
      <c r="AI43" s="22">
        <v>0</v>
      </c>
      <c r="AJ43" s="22">
        <v>0</v>
      </c>
      <c r="AK43" s="22">
        <f t="shared" ref="AK43" si="165">AI43+AJ43</f>
        <v>0</v>
      </c>
      <c r="AL43" s="22">
        <v>2</v>
      </c>
      <c r="AM43" s="22">
        <v>2</v>
      </c>
      <c r="AN43" s="22">
        <v>3</v>
      </c>
      <c r="AO43" s="22">
        <v>0</v>
      </c>
      <c r="AP43" s="22">
        <f t="shared" ref="AP43" si="166">AN43+AO43</f>
        <v>3</v>
      </c>
      <c r="AQ43" s="22">
        <v>0</v>
      </c>
      <c r="AR43" s="22">
        <v>0</v>
      </c>
      <c r="AS43" s="22">
        <v>0</v>
      </c>
      <c r="AT43" s="22">
        <v>0</v>
      </c>
      <c r="AU43" s="22">
        <f>SUM(AS43:AT43)</f>
        <v>0</v>
      </c>
      <c r="AV43" s="22">
        <v>0</v>
      </c>
      <c r="AW43" s="22">
        <v>0</v>
      </c>
      <c r="AX43" s="22">
        <v>0</v>
      </c>
      <c r="AY43" s="22">
        <v>0</v>
      </c>
      <c r="AZ43" s="22">
        <f t="shared" ref="AZ43" si="167">AX43+AY43</f>
        <v>0</v>
      </c>
      <c r="BA43" s="22">
        <v>0</v>
      </c>
      <c r="BB43" s="22">
        <v>0</v>
      </c>
      <c r="BC43" s="22">
        <v>0</v>
      </c>
      <c r="BD43" s="22">
        <v>0</v>
      </c>
      <c r="BE43" s="22">
        <f t="shared" ref="BE43" si="168">BC43+BD43</f>
        <v>0</v>
      </c>
      <c r="BF43" s="24">
        <f t="shared" ref="BF43:BF44" si="169">C43+M43+R43+W43+AB43+AG43+AL43+AQ43+AV43+BA43+H43</f>
        <v>50</v>
      </c>
      <c r="BG43" s="24">
        <f t="shared" ref="BG43:BG44" si="170">D43+N43+S43+X43+AC43+AH43+AM43+AR43+AW43+BB43+I43</f>
        <v>108</v>
      </c>
      <c r="BH43" s="24">
        <f t="shared" ref="BH43:BH44" si="171">E43+O43+T43+Y43+AD43+AI43+AN43+AS43+AX43+BC43+J43</f>
        <v>42</v>
      </c>
      <c r="BI43" s="24">
        <f t="shared" ref="BI43:BI44" si="172">F43+P43+U43+Z43+AE43+AJ43+AO43+AT43+AY43+BD43+K43</f>
        <v>12</v>
      </c>
      <c r="BJ43" s="24">
        <f t="shared" ref="BJ43:BJ44" si="173">G43+Q43+V43+AA43+AF43+AK43+AP43+AU43+AZ43+BE43+L43</f>
        <v>54</v>
      </c>
      <c r="BK43" s="25">
        <v>2</v>
      </c>
      <c r="BL43" s="24" t="str">
        <f>IF(BK43=1,BH43,"0")</f>
        <v>0</v>
      </c>
      <c r="BM43" s="24" t="str">
        <f>IF(BK43=1,BI43,"0")</f>
        <v>0</v>
      </c>
      <c r="BN43" s="24">
        <f>BL43+BM43</f>
        <v>0</v>
      </c>
      <c r="BO43" s="24">
        <f>IF(BK43=2,BH43,"0")</f>
        <v>42</v>
      </c>
      <c r="BP43" s="24">
        <f>IF(BK43=2,BI43,"0")</f>
        <v>12</v>
      </c>
      <c r="BQ43" s="24">
        <f>BO43+BP43</f>
        <v>54</v>
      </c>
      <c r="BR43" s="124"/>
    </row>
    <row r="44" spans="1:71" s="2" customFormat="1" ht="23.25" customHeight="1" x14ac:dyDescent="0.3">
      <c r="A44" s="4"/>
      <c r="B44" s="23" t="s">
        <v>47</v>
      </c>
      <c r="C44" s="24">
        <f>SUM(C43)</f>
        <v>25</v>
      </c>
      <c r="D44" s="24">
        <f t="shared" ref="D44:AP44" si="174">SUM(D43)</f>
        <v>27</v>
      </c>
      <c r="E44" s="24">
        <f t="shared" si="174"/>
        <v>24</v>
      </c>
      <c r="F44" s="24">
        <f t="shared" si="174"/>
        <v>8</v>
      </c>
      <c r="G44" s="24">
        <f t="shared" si="174"/>
        <v>32</v>
      </c>
      <c r="H44" s="24">
        <f t="shared" si="174"/>
        <v>0</v>
      </c>
      <c r="I44" s="24">
        <f t="shared" si="174"/>
        <v>0</v>
      </c>
      <c r="J44" s="24">
        <f t="shared" si="174"/>
        <v>1</v>
      </c>
      <c r="K44" s="24">
        <f t="shared" si="174"/>
        <v>1</v>
      </c>
      <c r="L44" s="24">
        <f t="shared" si="174"/>
        <v>2</v>
      </c>
      <c r="M44" s="24">
        <f t="shared" si="174"/>
        <v>5</v>
      </c>
      <c r="N44" s="24">
        <f t="shared" si="174"/>
        <v>7</v>
      </c>
      <c r="O44" s="24">
        <f t="shared" si="174"/>
        <v>5</v>
      </c>
      <c r="P44" s="24">
        <f t="shared" si="174"/>
        <v>1</v>
      </c>
      <c r="Q44" s="24">
        <f t="shared" si="174"/>
        <v>6</v>
      </c>
      <c r="R44" s="24">
        <f t="shared" si="174"/>
        <v>5</v>
      </c>
      <c r="S44" s="24">
        <f t="shared" si="174"/>
        <v>61</v>
      </c>
      <c r="T44" s="24">
        <f t="shared" si="174"/>
        <v>6</v>
      </c>
      <c r="U44" s="24">
        <f t="shared" si="174"/>
        <v>2</v>
      </c>
      <c r="V44" s="24">
        <f t="shared" si="174"/>
        <v>8</v>
      </c>
      <c r="W44" s="24">
        <f t="shared" si="174"/>
        <v>5</v>
      </c>
      <c r="X44" s="24">
        <f t="shared" si="174"/>
        <v>0</v>
      </c>
      <c r="Y44" s="24">
        <f t="shared" si="174"/>
        <v>0</v>
      </c>
      <c r="Z44" s="24">
        <f t="shared" si="174"/>
        <v>0</v>
      </c>
      <c r="AA44" s="24">
        <f t="shared" si="174"/>
        <v>0</v>
      </c>
      <c r="AB44" s="24">
        <f t="shared" si="174"/>
        <v>5</v>
      </c>
      <c r="AC44" s="24">
        <f t="shared" si="174"/>
        <v>11</v>
      </c>
      <c r="AD44" s="24">
        <f t="shared" si="174"/>
        <v>3</v>
      </c>
      <c r="AE44" s="24">
        <f t="shared" si="174"/>
        <v>0</v>
      </c>
      <c r="AF44" s="24">
        <f t="shared" si="174"/>
        <v>3</v>
      </c>
      <c r="AG44" s="24">
        <f t="shared" si="174"/>
        <v>3</v>
      </c>
      <c r="AH44" s="24">
        <f t="shared" si="174"/>
        <v>0</v>
      </c>
      <c r="AI44" s="24">
        <f t="shared" si="174"/>
        <v>0</v>
      </c>
      <c r="AJ44" s="24">
        <f t="shared" si="174"/>
        <v>0</v>
      </c>
      <c r="AK44" s="24">
        <f t="shared" si="174"/>
        <v>0</v>
      </c>
      <c r="AL44" s="24">
        <f t="shared" si="174"/>
        <v>2</v>
      </c>
      <c r="AM44" s="24">
        <f t="shared" si="174"/>
        <v>2</v>
      </c>
      <c r="AN44" s="24">
        <f t="shared" si="174"/>
        <v>3</v>
      </c>
      <c r="AO44" s="24">
        <f t="shared" si="174"/>
        <v>0</v>
      </c>
      <c r="AP44" s="24">
        <f t="shared" si="174"/>
        <v>3</v>
      </c>
      <c r="AQ44" s="24">
        <f t="shared" ref="AQ44:BQ44" si="175">SUM(AQ43)</f>
        <v>0</v>
      </c>
      <c r="AR44" s="24">
        <f t="shared" si="175"/>
        <v>0</v>
      </c>
      <c r="AS44" s="24">
        <f t="shared" si="175"/>
        <v>0</v>
      </c>
      <c r="AT44" s="24">
        <f t="shared" si="175"/>
        <v>0</v>
      </c>
      <c r="AU44" s="24">
        <f t="shared" si="175"/>
        <v>0</v>
      </c>
      <c r="AV44" s="24">
        <f t="shared" si="175"/>
        <v>0</v>
      </c>
      <c r="AW44" s="24">
        <f t="shared" si="175"/>
        <v>0</v>
      </c>
      <c r="AX44" s="24">
        <f t="shared" si="175"/>
        <v>0</v>
      </c>
      <c r="AY44" s="24">
        <f t="shared" si="175"/>
        <v>0</v>
      </c>
      <c r="AZ44" s="24">
        <f t="shared" si="175"/>
        <v>0</v>
      </c>
      <c r="BA44" s="24">
        <f t="shared" ref="BA44:BE44" si="176">SUM(BA43)</f>
        <v>0</v>
      </c>
      <c r="BB44" s="24">
        <f t="shared" si="176"/>
        <v>0</v>
      </c>
      <c r="BC44" s="24">
        <f t="shared" si="176"/>
        <v>0</v>
      </c>
      <c r="BD44" s="24">
        <f t="shared" si="176"/>
        <v>0</v>
      </c>
      <c r="BE44" s="24">
        <f t="shared" si="176"/>
        <v>0</v>
      </c>
      <c r="BF44" s="24">
        <f t="shared" si="169"/>
        <v>50</v>
      </c>
      <c r="BG44" s="24">
        <f t="shared" si="170"/>
        <v>108</v>
      </c>
      <c r="BH44" s="24">
        <f t="shared" si="171"/>
        <v>42</v>
      </c>
      <c r="BI44" s="24">
        <f t="shared" si="172"/>
        <v>12</v>
      </c>
      <c r="BJ44" s="24">
        <f t="shared" si="173"/>
        <v>54</v>
      </c>
      <c r="BK44" s="25">
        <f t="shared" si="175"/>
        <v>2</v>
      </c>
      <c r="BL44" s="24">
        <f t="shared" si="175"/>
        <v>0</v>
      </c>
      <c r="BM44" s="24">
        <f t="shared" si="175"/>
        <v>0</v>
      </c>
      <c r="BN44" s="24">
        <f t="shared" si="175"/>
        <v>0</v>
      </c>
      <c r="BO44" s="24">
        <f t="shared" si="175"/>
        <v>42</v>
      </c>
      <c r="BP44" s="24">
        <f t="shared" si="175"/>
        <v>12</v>
      </c>
      <c r="BQ44" s="24">
        <f t="shared" si="175"/>
        <v>54</v>
      </c>
      <c r="BR44" s="124"/>
      <c r="BS44" s="1"/>
    </row>
    <row r="45" spans="1:71" ht="23.25" customHeight="1" x14ac:dyDescent="0.3">
      <c r="A45" s="20"/>
      <c r="B45" s="5" t="s">
        <v>117</v>
      </c>
      <c r="C45" s="63"/>
      <c r="D45" s="63"/>
      <c r="E45" s="63"/>
      <c r="F45" s="63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63"/>
      <c r="S45" s="63"/>
      <c r="T45" s="63"/>
      <c r="U45" s="63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63"/>
      <c r="AM45" s="63"/>
      <c r="AN45" s="63"/>
      <c r="AO45" s="63"/>
      <c r="AP45" s="22"/>
      <c r="AQ45" s="22"/>
      <c r="AR45" s="22"/>
      <c r="AS45" s="22"/>
      <c r="AT45" s="22"/>
      <c r="AU45" s="22"/>
      <c r="AV45" s="22"/>
      <c r="AW45" s="22"/>
      <c r="AX45" s="22"/>
      <c r="AY45" s="22"/>
      <c r="AZ45" s="22"/>
      <c r="BA45" s="22"/>
      <c r="BB45" s="22"/>
      <c r="BC45" s="22"/>
      <c r="BD45" s="22"/>
      <c r="BE45" s="22"/>
      <c r="BF45" s="22"/>
      <c r="BG45" s="22"/>
      <c r="BH45" s="22"/>
      <c r="BI45" s="22"/>
      <c r="BJ45" s="22"/>
      <c r="BK45" s="126"/>
      <c r="BL45" s="22"/>
      <c r="BM45" s="22"/>
      <c r="BN45" s="22"/>
      <c r="BO45" s="22"/>
      <c r="BP45" s="22"/>
      <c r="BQ45" s="22"/>
      <c r="BR45" s="124"/>
    </row>
    <row r="46" spans="1:71" ht="23.25" customHeight="1" x14ac:dyDescent="0.3">
      <c r="A46" s="88"/>
      <c r="B46" s="89" t="s">
        <v>95</v>
      </c>
      <c r="C46" s="63">
        <v>15</v>
      </c>
      <c r="D46" s="63">
        <v>32</v>
      </c>
      <c r="E46" s="63">
        <f>7+31</f>
        <v>38</v>
      </c>
      <c r="F46" s="63">
        <f>0+2</f>
        <v>2</v>
      </c>
      <c r="G46" s="22">
        <f>E46+F46</f>
        <v>40</v>
      </c>
      <c r="H46" s="22">
        <v>0</v>
      </c>
      <c r="I46" s="22">
        <v>0</v>
      </c>
      <c r="J46" s="22">
        <v>0</v>
      </c>
      <c r="K46" s="22">
        <v>0</v>
      </c>
      <c r="L46" s="22">
        <f>SUM(J46:K46)</f>
        <v>0</v>
      </c>
      <c r="M46" s="22">
        <v>20</v>
      </c>
      <c r="N46" s="22">
        <v>16</v>
      </c>
      <c r="O46" s="22">
        <f>10+10+1</f>
        <v>21</v>
      </c>
      <c r="P46" s="22">
        <v>2</v>
      </c>
      <c r="Q46" s="22">
        <f>O46+P46</f>
        <v>23</v>
      </c>
      <c r="R46" s="63">
        <v>0</v>
      </c>
      <c r="S46" s="63">
        <v>0</v>
      </c>
      <c r="T46" s="63">
        <v>0</v>
      </c>
      <c r="U46" s="63">
        <v>0</v>
      </c>
      <c r="V46" s="22">
        <f>T46+U46</f>
        <v>0</v>
      </c>
      <c r="W46" s="22">
        <v>0</v>
      </c>
      <c r="X46" s="22">
        <v>0</v>
      </c>
      <c r="Y46" s="22">
        <v>0</v>
      </c>
      <c r="Z46" s="22">
        <v>0</v>
      </c>
      <c r="AA46" s="22">
        <f>Y46+Z46</f>
        <v>0</v>
      </c>
      <c r="AB46" s="22">
        <v>0</v>
      </c>
      <c r="AC46" s="22">
        <v>0</v>
      </c>
      <c r="AD46" s="22">
        <v>0</v>
      </c>
      <c r="AE46" s="22">
        <v>0</v>
      </c>
      <c r="AF46" s="22">
        <f>AD46+AE46</f>
        <v>0</v>
      </c>
      <c r="AG46" s="22">
        <v>0</v>
      </c>
      <c r="AH46" s="22">
        <v>0</v>
      </c>
      <c r="AI46" s="22">
        <v>0</v>
      </c>
      <c r="AJ46" s="22">
        <v>0</v>
      </c>
      <c r="AK46" s="22">
        <f>AI46+AJ46</f>
        <v>0</v>
      </c>
      <c r="AL46" s="63">
        <v>0</v>
      </c>
      <c r="AM46" s="63">
        <v>0</v>
      </c>
      <c r="AN46" s="63">
        <v>0</v>
      </c>
      <c r="AO46" s="63">
        <v>0</v>
      </c>
      <c r="AP46" s="22">
        <f>AN46+AO46</f>
        <v>0</v>
      </c>
      <c r="AQ46" s="22">
        <v>0</v>
      </c>
      <c r="AR46" s="22">
        <v>0</v>
      </c>
      <c r="AS46" s="22">
        <v>0</v>
      </c>
      <c r="AT46" s="22">
        <v>0</v>
      </c>
      <c r="AU46" s="22">
        <f>AS46+AT46</f>
        <v>0</v>
      </c>
      <c r="AV46" s="22">
        <v>0</v>
      </c>
      <c r="AW46" s="22">
        <v>0</v>
      </c>
      <c r="AX46" s="22">
        <v>1</v>
      </c>
      <c r="AY46" s="22">
        <v>1</v>
      </c>
      <c r="AZ46" s="22">
        <f>AX46+AY46</f>
        <v>2</v>
      </c>
      <c r="BA46" s="22">
        <v>0</v>
      </c>
      <c r="BB46" s="22">
        <v>0</v>
      </c>
      <c r="BC46" s="22">
        <v>0</v>
      </c>
      <c r="BD46" s="22">
        <v>0</v>
      </c>
      <c r="BE46" s="22">
        <f>BC46+BD46</f>
        <v>0</v>
      </c>
      <c r="BF46" s="24">
        <f t="shared" ref="BF46:BF48" si="177">C46+M46+R46+W46+AB46+AG46+AL46+AQ46+AV46+BA46+H46</f>
        <v>35</v>
      </c>
      <c r="BG46" s="24">
        <f t="shared" ref="BG46:BG48" si="178">D46+N46+S46+X46+AC46+AH46+AM46+AR46+AW46+BB46+I46</f>
        <v>48</v>
      </c>
      <c r="BH46" s="24">
        <f t="shared" ref="BH46:BH48" si="179">E46+O46+T46+Y46+AD46+AI46+AN46+AS46+AX46+BC46+J46</f>
        <v>60</v>
      </c>
      <c r="BI46" s="24">
        <f t="shared" ref="BI46:BI48" si="180">F46+P46+U46+Z46+AE46+AJ46+AO46+AT46+AY46+BD46+K46</f>
        <v>5</v>
      </c>
      <c r="BJ46" s="24">
        <f t="shared" ref="BJ46:BJ48" si="181">G46+Q46+V46+AA46+AF46+AK46+AP46+AU46+AZ46+BE46+L46</f>
        <v>65</v>
      </c>
      <c r="BK46" s="121">
        <v>2</v>
      </c>
      <c r="BL46" s="24" t="str">
        <f t="shared" ref="BL46:BL47" si="182">IF(BK46=1,BH46,"0")</f>
        <v>0</v>
      </c>
      <c r="BM46" s="24" t="str">
        <f t="shared" ref="BM46:BM47" si="183">IF(BK46=1,BI46,"0")</f>
        <v>0</v>
      </c>
      <c r="BN46" s="24">
        <f t="shared" ref="BN46:BN47" si="184">BL46+BM46</f>
        <v>0</v>
      </c>
      <c r="BO46" s="24">
        <f t="shared" ref="BO46:BO47" si="185">IF(BK46=2,BH46,"0")</f>
        <v>60</v>
      </c>
      <c r="BP46" s="24">
        <f t="shared" ref="BP46:BP47" si="186">IF(BK46=2,BI46,"0")</f>
        <v>5</v>
      </c>
      <c r="BQ46" s="24">
        <f t="shared" ref="BQ46:BQ47" si="187">BO46+BP46</f>
        <v>65</v>
      </c>
      <c r="BR46" s="124"/>
    </row>
    <row r="47" spans="1:71" ht="23.25" customHeight="1" x14ac:dyDescent="0.3">
      <c r="A47" s="20"/>
      <c r="B47" s="100" t="s">
        <v>108</v>
      </c>
      <c r="C47" s="22">
        <v>20</v>
      </c>
      <c r="D47" s="22">
        <v>7</v>
      </c>
      <c r="E47" s="22">
        <f>1+13+2</f>
        <v>16</v>
      </c>
      <c r="F47" s="22">
        <f>0+2</f>
        <v>2</v>
      </c>
      <c r="G47" s="22">
        <f>E47+F47</f>
        <v>18</v>
      </c>
      <c r="H47" s="22">
        <v>0</v>
      </c>
      <c r="I47" s="22">
        <v>0</v>
      </c>
      <c r="J47" s="22">
        <v>0</v>
      </c>
      <c r="K47" s="22">
        <v>0</v>
      </c>
      <c r="L47" s="22">
        <f t="shared" ref="L47" si="188">SUM(J47:K47)</f>
        <v>0</v>
      </c>
      <c r="M47" s="22">
        <v>10</v>
      </c>
      <c r="N47" s="22">
        <v>9</v>
      </c>
      <c r="O47" s="22">
        <f>3+4</f>
        <v>7</v>
      </c>
      <c r="P47" s="22">
        <f>2+2</f>
        <v>4</v>
      </c>
      <c r="Q47" s="22">
        <f>O47+P47</f>
        <v>11</v>
      </c>
      <c r="R47" s="22">
        <v>0</v>
      </c>
      <c r="S47" s="22">
        <v>0</v>
      </c>
      <c r="T47" s="22">
        <v>0</v>
      </c>
      <c r="U47" s="22">
        <v>0</v>
      </c>
      <c r="V47" s="22">
        <f>T47+U47</f>
        <v>0</v>
      </c>
      <c r="W47" s="22">
        <v>0</v>
      </c>
      <c r="X47" s="22">
        <v>0</v>
      </c>
      <c r="Y47" s="22">
        <v>0</v>
      </c>
      <c r="Z47" s="22">
        <v>0</v>
      </c>
      <c r="AA47" s="22">
        <f>Y47+Z47</f>
        <v>0</v>
      </c>
      <c r="AB47" s="22">
        <v>0</v>
      </c>
      <c r="AC47" s="22">
        <v>0</v>
      </c>
      <c r="AD47" s="22">
        <v>0</v>
      </c>
      <c r="AE47" s="22">
        <v>0</v>
      </c>
      <c r="AF47" s="22">
        <f>AD47+AE47</f>
        <v>0</v>
      </c>
      <c r="AG47" s="22">
        <v>0</v>
      </c>
      <c r="AH47" s="22">
        <v>0</v>
      </c>
      <c r="AI47" s="22">
        <v>0</v>
      </c>
      <c r="AJ47" s="22">
        <v>0</v>
      </c>
      <c r="AK47" s="22">
        <f>AI47+AJ47</f>
        <v>0</v>
      </c>
      <c r="AL47" s="22">
        <v>0</v>
      </c>
      <c r="AM47" s="22">
        <v>0</v>
      </c>
      <c r="AN47" s="22">
        <v>0</v>
      </c>
      <c r="AO47" s="22">
        <v>0</v>
      </c>
      <c r="AP47" s="22">
        <f>AN47+AO47</f>
        <v>0</v>
      </c>
      <c r="AQ47" s="22">
        <v>0</v>
      </c>
      <c r="AR47" s="22">
        <v>0</v>
      </c>
      <c r="AS47" s="22">
        <v>0</v>
      </c>
      <c r="AT47" s="22">
        <v>0</v>
      </c>
      <c r="AU47" s="22">
        <f>AS47+AT47</f>
        <v>0</v>
      </c>
      <c r="AV47" s="22">
        <v>0</v>
      </c>
      <c r="AW47" s="22">
        <v>0</v>
      </c>
      <c r="AX47" s="22">
        <v>0</v>
      </c>
      <c r="AY47" s="22">
        <v>0</v>
      </c>
      <c r="AZ47" s="22">
        <f>AX47+AY47</f>
        <v>0</v>
      </c>
      <c r="BA47" s="22">
        <v>0</v>
      </c>
      <c r="BB47" s="22">
        <v>0</v>
      </c>
      <c r="BC47" s="22">
        <v>0</v>
      </c>
      <c r="BD47" s="22">
        <v>0</v>
      </c>
      <c r="BE47" s="22">
        <f>BC47+BD47</f>
        <v>0</v>
      </c>
      <c r="BF47" s="24">
        <f t="shared" si="177"/>
        <v>30</v>
      </c>
      <c r="BG47" s="24">
        <f t="shared" si="178"/>
        <v>16</v>
      </c>
      <c r="BH47" s="24">
        <f t="shared" si="179"/>
        <v>23</v>
      </c>
      <c r="BI47" s="24">
        <f t="shared" si="180"/>
        <v>6</v>
      </c>
      <c r="BJ47" s="24">
        <f t="shared" si="181"/>
        <v>29</v>
      </c>
      <c r="BK47" s="25">
        <v>2</v>
      </c>
      <c r="BL47" s="24" t="str">
        <f t="shared" si="182"/>
        <v>0</v>
      </c>
      <c r="BM47" s="24" t="str">
        <f t="shared" si="183"/>
        <v>0</v>
      </c>
      <c r="BN47" s="24">
        <f t="shared" si="184"/>
        <v>0</v>
      </c>
      <c r="BO47" s="24">
        <f t="shared" si="185"/>
        <v>23</v>
      </c>
      <c r="BP47" s="24">
        <f t="shared" si="186"/>
        <v>6</v>
      </c>
      <c r="BQ47" s="24">
        <f t="shared" si="187"/>
        <v>29</v>
      </c>
      <c r="BR47" s="124"/>
    </row>
    <row r="48" spans="1:71" ht="23.25" customHeight="1" x14ac:dyDescent="0.3">
      <c r="A48" s="56"/>
      <c r="B48" s="90" t="s">
        <v>47</v>
      </c>
      <c r="C48" s="24">
        <f>SUM(C46:C47)</f>
        <v>35</v>
      </c>
      <c r="D48" s="24">
        <f t="shared" ref="D48:BE48" si="189">SUM(D46:D47)</f>
        <v>39</v>
      </c>
      <c r="E48" s="24">
        <f t="shared" si="189"/>
        <v>54</v>
      </c>
      <c r="F48" s="24">
        <f t="shared" si="189"/>
        <v>4</v>
      </c>
      <c r="G48" s="24">
        <f t="shared" si="189"/>
        <v>58</v>
      </c>
      <c r="H48" s="24">
        <f t="shared" si="189"/>
        <v>0</v>
      </c>
      <c r="I48" s="24">
        <f t="shared" si="189"/>
        <v>0</v>
      </c>
      <c r="J48" s="24">
        <f t="shared" si="189"/>
        <v>0</v>
      </c>
      <c r="K48" s="24">
        <f t="shared" si="189"/>
        <v>0</v>
      </c>
      <c r="L48" s="24">
        <f t="shared" si="189"/>
        <v>0</v>
      </c>
      <c r="M48" s="24">
        <f t="shared" si="189"/>
        <v>30</v>
      </c>
      <c r="N48" s="24">
        <f t="shared" si="189"/>
        <v>25</v>
      </c>
      <c r="O48" s="24">
        <f t="shared" si="189"/>
        <v>28</v>
      </c>
      <c r="P48" s="24">
        <f t="shared" si="189"/>
        <v>6</v>
      </c>
      <c r="Q48" s="24">
        <f t="shared" si="189"/>
        <v>34</v>
      </c>
      <c r="R48" s="24">
        <f t="shared" si="189"/>
        <v>0</v>
      </c>
      <c r="S48" s="24">
        <f t="shared" si="189"/>
        <v>0</v>
      </c>
      <c r="T48" s="24">
        <f t="shared" si="189"/>
        <v>0</v>
      </c>
      <c r="U48" s="24">
        <f t="shared" si="189"/>
        <v>0</v>
      </c>
      <c r="V48" s="24">
        <f t="shared" si="189"/>
        <v>0</v>
      </c>
      <c r="W48" s="24">
        <f t="shared" si="189"/>
        <v>0</v>
      </c>
      <c r="X48" s="24">
        <f t="shared" si="189"/>
        <v>0</v>
      </c>
      <c r="Y48" s="24">
        <f t="shared" si="189"/>
        <v>0</v>
      </c>
      <c r="Z48" s="24">
        <f t="shared" si="189"/>
        <v>0</v>
      </c>
      <c r="AA48" s="24">
        <f t="shared" si="189"/>
        <v>0</v>
      </c>
      <c r="AB48" s="24">
        <f t="shared" si="189"/>
        <v>0</v>
      </c>
      <c r="AC48" s="24">
        <f t="shared" si="189"/>
        <v>0</v>
      </c>
      <c r="AD48" s="24">
        <f t="shared" si="189"/>
        <v>0</v>
      </c>
      <c r="AE48" s="24">
        <f t="shared" si="189"/>
        <v>0</v>
      </c>
      <c r="AF48" s="24">
        <f t="shared" si="189"/>
        <v>0</v>
      </c>
      <c r="AG48" s="24">
        <f t="shared" si="189"/>
        <v>0</v>
      </c>
      <c r="AH48" s="24">
        <f t="shared" si="189"/>
        <v>0</v>
      </c>
      <c r="AI48" s="24">
        <f t="shared" si="189"/>
        <v>0</v>
      </c>
      <c r="AJ48" s="24">
        <f t="shared" si="189"/>
        <v>0</v>
      </c>
      <c r="AK48" s="24">
        <f t="shared" si="189"/>
        <v>0</v>
      </c>
      <c r="AL48" s="24">
        <f t="shared" si="189"/>
        <v>0</v>
      </c>
      <c r="AM48" s="24">
        <f t="shared" si="189"/>
        <v>0</v>
      </c>
      <c r="AN48" s="24">
        <f t="shared" si="189"/>
        <v>0</v>
      </c>
      <c r="AO48" s="24">
        <f t="shared" si="189"/>
        <v>0</v>
      </c>
      <c r="AP48" s="24">
        <f t="shared" si="189"/>
        <v>0</v>
      </c>
      <c r="AQ48" s="24">
        <f t="shared" si="189"/>
        <v>0</v>
      </c>
      <c r="AR48" s="24">
        <f t="shared" si="189"/>
        <v>0</v>
      </c>
      <c r="AS48" s="24">
        <f t="shared" si="189"/>
        <v>0</v>
      </c>
      <c r="AT48" s="24">
        <f t="shared" si="189"/>
        <v>0</v>
      </c>
      <c r="AU48" s="24">
        <f t="shared" si="189"/>
        <v>0</v>
      </c>
      <c r="AV48" s="24">
        <f t="shared" si="189"/>
        <v>0</v>
      </c>
      <c r="AW48" s="24">
        <f t="shared" si="189"/>
        <v>0</v>
      </c>
      <c r="AX48" s="24">
        <f t="shared" si="189"/>
        <v>1</v>
      </c>
      <c r="AY48" s="24">
        <f t="shared" si="189"/>
        <v>1</v>
      </c>
      <c r="AZ48" s="24">
        <f t="shared" si="189"/>
        <v>2</v>
      </c>
      <c r="BA48" s="24">
        <f t="shared" si="189"/>
        <v>0</v>
      </c>
      <c r="BB48" s="24">
        <f t="shared" si="189"/>
        <v>0</v>
      </c>
      <c r="BC48" s="24">
        <f t="shared" si="189"/>
        <v>0</v>
      </c>
      <c r="BD48" s="24">
        <f t="shared" si="189"/>
        <v>0</v>
      </c>
      <c r="BE48" s="24">
        <f t="shared" si="189"/>
        <v>0</v>
      </c>
      <c r="BF48" s="24">
        <f t="shared" si="177"/>
        <v>65</v>
      </c>
      <c r="BG48" s="24">
        <f t="shared" si="178"/>
        <v>64</v>
      </c>
      <c r="BH48" s="24">
        <f t="shared" si="179"/>
        <v>83</v>
      </c>
      <c r="BI48" s="24">
        <f t="shared" si="180"/>
        <v>11</v>
      </c>
      <c r="BJ48" s="24">
        <f t="shared" si="181"/>
        <v>94</v>
      </c>
      <c r="BK48" s="25">
        <f>SUM(BK47)</f>
        <v>2</v>
      </c>
      <c r="BL48" s="24">
        <f>SUM(BL47)</f>
        <v>0</v>
      </c>
      <c r="BM48" s="24">
        <f>SUM(BM47)</f>
        <v>0</v>
      </c>
      <c r="BN48" s="24">
        <f>SUM(BN47)</f>
        <v>0</v>
      </c>
      <c r="BO48" s="24">
        <f>SUM(BO46:BO47)</f>
        <v>83</v>
      </c>
      <c r="BP48" s="24">
        <f>SUM(BP46:BP47)</f>
        <v>11</v>
      </c>
      <c r="BQ48" s="24">
        <f>SUM(BQ46:BQ47)</f>
        <v>94</v>
      </c>
      <c r="BR48" s="124"/>
    </row>
    <row r="49" spans="1:71" ht="23.25" customHeight="1" x14ac:dyDescent="0.3">
      <c r="A49" s="20"/>
      <c r="B49" s="40" t="s">
        <v>76</v>
      </c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  <c r="AH49" s="24"/>
      <c r="AI49" s="24"/>
      <c r="AJ49" s="24"/>
      <c r="AK49" s="24"/>
      <c r="AL49" s="24"/>
      <c r="AM49" s="24"/>
      <c r="AN49" s="24"/>
      <c r="AO49" s="24"/>
      <c r="AP49" s="24"/>
      <c r="AQ49" s="24"/>
      <c r="AR49" s="24"/>
      <c r="AS49" s="24"/>
      <c r="AT49" s="24"/>
      <c r="AU49" s="24"/>
      <c r="AV49" s="24"/>
      <c r="AW49" s="24"/>
      <c r="AX49" s="24"/>
      <c r="AY49" s="24"/>
      <c r="AZ49" s="24"/>
      <c r="BA49" s="24"/>
      <c r="BB49" s="24"/>
      <c r="BC49" s="24"/>
      <c r="BD49" s="24"/>
      <c r="BE49" s="24"/>
      <c r="BF49" s="24"/>
      <c r="BG49" s="24"/>
      <c r="BH49" s="24"/>
      <c r="BI49" s="24"/>
      <c r="BJ49" s="24"/>
      <c r="BK49" s="25"/>
      <c r="BL49" s="24"/>
      <c r="BM49" s="24"/>
      <c r="BN49" s="24"/>
      <c r="BO49" s="24"/>
      <c r="BP49" s="24"/>
      <c r="BQ49" s="24"/>
      <c r="BR49" s="124"/>
    </row>
    <row r="50" spans="1:71" ht="23.25" customHeight="1" x14ac:dyDescent="0.3">
      <c r="A50" s="20"/>
      <c r="B50" s="39" t="s">
        <v>79</v>
      </c>
      <c r="C50" s="22">
        <v>45</v>
      </c>
      <c r="D50" s="22">
        <v>37</v>
      </c>
      <c r="E50" s="22">
        <f>15+20</f>
        <v>35</v>
      </c>
      <c r="F50" s="22">
        <f>3+1</f>
        <v>4</v>
      </c>
      <c r="G50" s="22">
        <f t="shared" ref="G50" si="190">E50+F50</f>
        <v>39</v>
      </c>
      <c r="H50" s="22">
        <v>0</v>
      </c>
      <c r="I50" s="22">
        <v>0</v>
      </c>
      <c r="J50" s="22">
        <v>0</v>
      </c>
      <c r="K50" s="22">
        <v>0</v>
      </c>
      <c r="L50" s="22">
        <f>SUM(J50:K50)</f>
        <v>0</v>
      </c>
      <c r="M50" s="22">
        <v>15</v>
      </c>
      <c r="N50" s="22">
        <v>39</v>
      </c>
      <c r="O50" s="22">
        <f>7+16</f>
        <v>23</v>
      </c>
      <c r="P50" s="22">
        <f>3+3</f>
        <v>6</v>
      </c>
      <c r="Q50" s="22">
        <f t="shared" ref="Q50" si="191">O50+P50</f>
        <v>29</v>
      </c>
      <c r="R50" s="22">
        <v>0</v>
      </c>
      <c r="S50" s="22">
        <v>0</v>
      </c>
      <c r="T50" s="22">
        <v>0</v>
      </c>
      <c r="U50" s="22">
        <v>0</v>
      </c>
      <c r="V50" s="22">
        <f t="shared" ref="V50" si="192">T50+U50</f>
        <v>0</v>
      </c>
      <c r="W50" s="22">
        <v>0</v>
      </c>
      <c r="X50" s="22">
        <v>0</v>
      </c>
      <c r="Y50" s="22">
        <v>0</v>
      </c>
      <c r="Z50" s="22">
        <v>0</v>
      </c>
      <c r="AA50" s="22">
        <f t="shared" ref="AA50" si="193">Y50+Z50</f>
        <v>0</v>
      </c>
      <c r="AB50" s="22">
        <v>0</v>
      </c>
      <c r="AC50" s="22">
        <v>0</v>
      </c>
      <c r="AD50" s="22">
        <v>0</v>
      </c>
      <c r="AE50" s="22">
        <v>0</v>
      </c>
      <c r="AF50" s="22">
        <f t="shared" ref="AF50" si="194">AD50+AE50</f>
        <v>0</v>
      </c>
      <c r="AG50" s="22">
        <v>0</v>
      </c>
      <c r="AH50" s="22">
        <v>0</v>
      </c>
      <c r="AI50" s="22">
        <v>0</v>
      </c>
      <c r="AJ50" s="22">
        <v>0</v>
      </c>
      <c r="AK50" s="22">
        <f t="shared" ref="AK50" si="195">AI50+AJ50</f>
        <v>0</v>
      </c>
      <c r="AL50" s="22">
        <v>0</v>
      </c>
      <c r="AM50" s="22">
        <v>0</v>
      </c>
      <c r="AN50" s="22">
        <v>0</v>
      </c>
      <c r="AO50" s="22">
        <v>0</v>
      </c>
      <c r="AP50" s="22">
        <f t="shared" ref="AP50" si="196">AN50+AO50</f>
        <v>0</v>
      </c>
      <c r="AQ50" s="22">
        <v>0</v>
      </c>
      <c r="AR50" s="22">
        <v>0</v>
      </c>
      <c r="AS50" s="22">
        <v>0</v>
      </c>
      <c r="AT50" s="22">
        <v>0</v>
      </c>
      <c r="AU50" s="22">
        <f t="shared" ref="AU50" si="197">AS50+AT50</f>
        <v>0</v>
      </c>
      <c r="AV50" s="22">
        <v>0</v>
      </c>
      <c r="AW50" s="22">
        <v>0</v>
      </c>
      <c r="AX50" s="22">
        <v>0</v>
      </c>
      <c r="AY50" s="22">
        <v>0</v>
      </c>
      <c r="AZ50" s="22">
        <f t="shared" ref="AZ50" si="198">AX50+AY50</f>
        <v>0</v>
      </c>
      <c r="BA50" s="22">
        <v>0</v>
      </c>
      <c r="BB50" s="22">
        <v>0</v>
      </c>
      <c r="BC50" s="22">
        <v>0</v>
      </c>
      <c r="BD50" s="22">
        <v>0</v>
      </c>
      <c r="BE50" s="22">
        <f t="shared" ref="BE50" si="199">BC50+BD50</f>
        <v>0</v>
      </c>
      <c r="BF50" s="24">
        <f t="shared" ref="BF50:BF53" si="200">C50+M50+R50+W50+AB50+AG50+AL50+AQ50+AV50+BA50+H50</f>
        <v>60</v>
      </c>
      <c r="BG50" s="24">
        <f t="shared" ref="BG50:BG53" si="201">D50+N50+S50+X50+AC50+AH50+AM50+AR50+AW50+BB50+I50</f>
        <v>76</v>
      </c>
      <c r="BH50" s="24">
        <f t="shared" ref="BH50:BH53" si="202">E50+O50+T50+Y50+AD50+AI50+AN50+AS50+AX50+BC50+J50</f>
        <v>58</v>
      </c>
      <c r="BI50" s="24">
        <f t="shared" ref="BI50:BI53" si="203">F50+P50+U50+Z50+AE50+AJ50+AO50+AT50+AY50+BD50+K50</f>
        <v>10</v>
      </c>
      <c r="BJ50" s="24">
        <f t="shared" ref="BJ50:BJ53" si="204">G50+Q50+V50+AA50+AF50+AK50+AP50+AU50+AZ50+BE50+L50</f>
        <v>68</v>
      </c>
      <c r="BK50" s="24">
        <v>2</v>
      </c>
      <c r="BL50" s="24" t="str">
        <f t="shared" ref="BL50" si="205">IF(BK50=1,BH50,"0")</f>
        <v>0</v>
      </c>
      <c r="BM50" s="24" t="str">
        <f t="shared" ref="BM50" si="206">IF(BK50=1,BI50,"0")</f>
        <v>0</v>
      </c>
      <c r="BN50" s="24">
        <f t="shared" ref="BN50" si="207">BL50+BM50</f>
        <v>0</v>
      </c>
      <c r="BO50" s="24">
        <f t="shared" ref="BO50" si="208">IF(BK50=2,BH50,"0")</f>
        <v>58</v>
      </c>
      <c r="BP50" s="24">
        <f t="shared" ref="BP50" si="209">IF(BK50=2,BI50,"0")</f>
        <v>10</v>
      </c>
      <c r="BQ50" s="24">
        <f t="shared" ref="BQ50" si="210">BO50+BP50</f>
        <v>68</v>
      </c>
      <c r="BR50" s="124"/>
    </row>
    <row r="51" spans="1:71" ht="23.25" customHeight="1" x14ac:dyDescent="0.3">
      <c r="A51" s="20"/>
      <c r="B51" s="23" t="s">
        <v>47</v>
      </c>
      <c r="C51" s="24">
        <f>SUM(C50)</f>
        <v>45</v>
      </c>
      <c r="D51" s="24">
        <f t="shared" ref="D51:AP51" si="211">SUM(D50)</f>
        <v>37</v>
      </c>
      <c r="E51" s="24">
        <f t="shared" si="211"/>
        <v>35</v>
      </c>
      <c r="F51" s="24">
        <f t="shared" si="211"/>
        <v>4</v>
      </c>
      <c r="G51" s="24">
        <f t="shared" si="211"/>
        <v>39</v>
      </c>
      <c r="H51" s="24">
        <f t="shared" si="211"/>
        <v>0</v>
      </c>
      <c r="I51" s="24">
        <f t="shared" si="211"/>
        <v>0</v>
      </c>
      <c r="J51" s="24">
        <f t="shared" si="211"/>
        <v>0</v>
      </c>
      <c r="K51" s="24">
        <f t="shared" si="211"/>
        <v>0</v>
      </c>
      <c r="L51" s="24">
        <f t="shared" si="211"/>
        <v>0</v>
      </c>
      <c r="M51" s="24">
        <f t="shared" si="211"/>
        <v>15</v>
      </c>
      <c r="N51" s="24">
        <f t="shared" si="211"/>
        <v>39</v>
      </c>
      <c r="O51" s="24">
        <f t="shared" si="211"/>
        <v>23</v>
      </c>
      <c r="P51" s="24">
        <f t="shared" si="211"/>
        <v>6</v>
      </c>
      <c r="Q51" s="24">
        <f t="shared" si="211"/>
        <v>29</v>
      </c>
      <c r="R51" s="24">
        <f t="shared" si="211"/>
        <v>0</v>
      </c>
      <c r="S51" s="24">
        <f t="shared" si="211"/>
        <v>0</v>
      </c>
      <c r="T51" s="24">
        <f t="shared" si="211"/>
        <v>0</v>
      </c>
      <c r="U51" s="24">
        <f t="shared" si="211"/>
        <v>0</v>
      </c>
      <c r="V51" s="24">
        <f t="shared" si="211"/>
        <v>0</v>
      </c>
      <c r="W51" s="24">
        <f t="shared" si="211"/>
        <v>0</v>
      </c>
      <c r="X51" s="24">
        <f t="shared" si="211"/>
        <v>0</v>
      </c>
      <c r="Y51" s="24">
        <f t="shared" si="211"/>
        <v>0</v>
      </c>
      <c r="Z51" s="24">
        <f t="shared" si="211"/>
        <v>0</v>
      </c>
      <c r="AA51" s="24">
        <f t="shared" si="211"/>
        <v>0</v>
      </c>
      <c r="AB51" s="24">
        <f t="shared" si="211"/>
        <v>0</v>
      </c>
      <c r="AC51" s="24">
        <f t="shared" si="211"/>
        <v>0</v>
      </c>
      <c r="AD51" s="24">
        <f t="shared" si="211"/>
        <v>0</v>
      </c>
      <c r="AE51" s="24">
        <f t="shared" si="211"/>
        <v>0</v>
      </c>
      <c r="AF51" s="24">
        <f t="shared" si="211"/>
        <v>0</v>
      </c>
      <c r="AG51" s="24">
        <f t="shared" si="211"/>
        <v>0</v>
      </c>
      <c r="AH51" s="24">
        <f t="shared" si="211"/>
        <v>0</v>
      </c>
      <c r="AI51" s="24">
        <f t="shared" si="211"/>
        <v>0</v>
      </c>
      <c r="AJ51" s="24">
        <f t="shared" si="211"/>
        <v>0</v>
      </c>
      <c r="AK51" s="24">
        <f t="shared" si="211"/>
        <v>0</v>
      </c>
      <c r="AL51" s="24">
        <f t="shared" si="211"/>
        <v>0</v>
      </c>
      <c r="AM51" s="24">
        <f t="shared" si="211"/>
        <v>0</v>
      </c>
      <c r="AN51" s="24">
        <f t="shared" si="211"/>
        <v>0</v>
      </c>
      <c r="AO51" s="24">
        <f t="shared" si="211"/>
        <v>0</v>
      </c>
      <c r="AP51" s="24">
        <f t="shared" si="211"/>
        <v>0</v>
      </c>
      <c r="AQ51" s="24">
        <f t="shared" ref="AQ51:BQ51" si="212">SUM(AQ50)</f>
        <v>0</v>
      </c>
      <c r="AR51" s="24">
        <f t="shared" si="212"/>
        <v>0</v>
      </c>
      <c r="AS51" s="24">
        <f t="shared" si="212"/>
        <v>0</v>
      </c>
      <c r="AT51" s="24">
        <f t="shared" si="212"/>
        <v>0</v>
      </c>
      <c r="AU51" s="24">
        <f t="shared" si="212"/>
        <v>0</v>
      </c>
      <c r="AV51" s="24">
        <f t="shared" si="212"/>
        <v>0</v>
      </c>
      <c r="AW51" s="24">
        <f t="shared" si="212"/>
        <v>0</v>
      </c>
      <c r="AX51" s="24">
        <f t="shared" si="212"/>
        <v>0</v>
      </c>
      <c r="AY51" s="24">
        <f t="shared" si="212"/>
        <v>0</v>
      </c>
      <c r="AZ51" s="24">
        <f t="shared" si="212"/>
        <v>0</v>
      </c>
      <c r="BA51" s="24">
        <f t="shared" ref="BA51:BE51" si="213">SUM(BA50)</f>
        <v>0</v>
      </c>
      <c r="BB51" s="24">
        <f t="shared" si="213"/>
        <v>0</v>
      </c>
      <c r="BC51" s="24">
        <f t="shared" si="213"/>
        <v>0</v>
      </c>
      <c r="BD51" s="24">
        <f t="shared" si="213"/>
        <v>0</v>
      </c>
      <c r="BE51" s="24">
        <f t="shared" si="213"/>
        <v>0</v>
      </c>
      <c r="BF51" s="24">
        <f t="shared" si="200"/>
        <v>60</v>
      </c>
      <c r="BG51" s="24">
        <f t="shared" si="201"/>
        <v>76</v>
      </c>
      <c r="BH51" s="24">
        <f t="shared" si="202"/>
        <v>58</v>
      </c>
      <c r="BI51" s="24">
        <f t="shared" si="203"/>
        <v>10</v>
      </c>
      <c r="BJ51" s="24">
        <f t="shared" si="204"/>
        <v>68</v>
      </c>
      <c r="BK51" s="25"/>
      <c r="BL51" s="24">
        <f t="shared" si="212"/>
        <v>0</v>
      </c>
      <c r="BM51" s="24">
        <f t="shared" si="212"/>
        <v>0</v>
      </c>
      <c r="BN51" s="24">
        <f t="shared" si="212"/>
        <v>0</v>
      </c>
      <c r="BO51" s="24">
        <f t="shared" si="212"/>
        <v>58</v>
      </c>
      <c r="BP51" s="24">
        <f t="shared" si="212"/>
        <v>10</v>
      </c>
      <c r="BQ51" s="24">
        <f t="shared" si="212"/>
        <v>68</v>
      </c>
      <c r="BR51" s="124"/>
    </row>
    <row r="52" spans="1:71" s="2" customFormat="1" ht="23.25" customHeight="1" x14ac:dyDescent="0.3">
      <c r="A52" s="4"/>
      <c r="B52" s="23" t="s">
        <v>49</v>
      </c>
      <c r="C52" s="24">
        <f>C34+C48+C44+C38+C51+C41</f>
        <v>275</v>
      </c>
      <c r="D52" s="24">
        <f t="shared" ref="D52:BE52" si="214">D34+D48+D44+D38+D51+D41</f>
        <v>259</v>
      </c>
      <c r="E52" s="24">
        <f t="shared" si="214"/>
        <v>288</v>
      </c>
      <c r="F52" s="24">
        <f t="shared" si="214"/>
        <v>97</v>
      </c>
      <c r="G52" s="24">
        <f t="shared" si="214"/>
        <v>385</v>
      </c>
      <c r="H52" s="24">
        <f t="shared" si="214"/>
        <v>0</v>
      </c>
      <c r="I52" s="24">
        <f t="shared" si="214"/>
        <v>0</v>
      </c>
      <c r="J52" s="24">
        <f t="shared" si="214"/>
        <v>14</v>
      </c>
      <c r="K52" s="24">
        <f t="shared" si="214"/>
        <v>5</v>
      </c>
      <c r="L52" s="24">
        <f t="shared" si="214"/>
        <v>19</v>
      </c>
      <c r="M52" s="24">
        <f t="shared" si="214"/>
        <v>115</v>
      </c>
      <c r="N52" s="24">
        <f t="shared" si="214"/>
        <v>130</v>
      </c>
      <c r="O52" s="24">
        <f t="shared" si="214"/>
        <v>86</v>
      </c>
      <c r="P52" s="24">
        <f t="shared" si="214"/>
        <v>26</v>
      </c>
      <c r="Q52" s="24">
        <f t="shared" si="214"/>
        <v>112</v>
      </c>
      <c r="R52" s="24">
        <f t="shared" si="214"/>
        <v>80</v>
      </c>
      <c r="S52" s="24">
        <f t="shared" si="214"/>
        <v>547</v>
      </c>
      <c r="T52" s="24">
        <f t="shared" si="214"/>
        <v>45</v>
      </c>
      <c r="U52" s="24">
        <f t="shared" si="214"/>
        <v>44</v>
      </c>
      <c r="V52" s="24">
        <f t="shared" si="214"/>
        <v>89</v>
      </c>
      <c r="W52" s="24">
        <f t="shared" si="214"/>
        <v>70</v>
      </c>
      <c r="X52" s="24">
        <f t="shared" si="214"/>
        <v>30</v>
      </c>
      <c r="Y52" s="24">
        <f t="shared" si="214"/>
        <v>4</v>
      </c>
      <c r="Z52" s="24">
        <f t="shared" si="214"/>
        <v>8</v>
      </c>
      <c r="AA52" s="24">
        <f t="shared" si="214"/>
        <v>12</v>
      </c>
      <c r="AB52" s="24">
        <f t="shared" si="214"/>
        <v>51</v>
      </c>
      <c r="AC52" s="24">
        <f t="shared" si="214"/>
        <v>132</v>
      </c>
      <c r="AD52" s="24">
        <f t="shared" si="214"/>
        <v>17</v>
      </c>
      <c r="AE52" s="24">
        <f t="shared" si="214"/>
        <v>12</v>
      </c>
      <c r="AF52" s="24">
        <f t="shared" si="214"/>
        <v>29</v>
      </c>
      <c r="AG52" s="24">
        <f t="shared" si="214"/>
        <v>37</v>
      </c>
      <c r="AH52" s="24">
        <f t="shared" si="214"/>
        <v>16</v>
      </c>
      <c r="AI52" s="24">
        <f t="shared" si="214"/>
        <v>6</v>
      </c>
      <c r="AJ52" s="24">
        <f t="shared" si="214"/>
        <v>9</v>
      </c>
      <c r="AK52" s="24">
        <f t="shared" si="214"/>
        <v>15</v>
      </c>
      <c r="AL52" s="24">
        <f t="shared" si="214"/>
        <v>32</v>
      </c>
      <c r="AM52" s="24">
        <f t="shared" si="214"/>
        <v>13</v>
      </c>
      <c r="AN52" s="24">
        <f t="shared" si="214"/>
        <v>6</v>
      </c>
      <c r="AO52" s="24">
        <f t="shared" si="214"/>
        <v>1</v>
      </c>
      <c r="AP52" s="24">
        <f t="shared" si="214"/>
        <v>7</v>
      </c>
      <c r="AQ52" s="24">
        <f t="shared" si="214"/>
        <v>0</v>
      </c>
      <c r="AR52" s="24">
        <f t="shared" si="214"/>
        <v>0</v>
      </c>
      <c r="AS52" s="24">
        <f t="shared" si="214"/>
        <v>5</v>
      </c>
      <c r="AT52" s="24">
        <f t="shared" si="214"/>
        <v>2</v>
      </c>
      <c r="AU52" s="24">
        <f t="shared" si="214"/>
        <v>7</v>
      </c>
      <c r="AV52" s="24">
        <f t="shared" si="214"/>
        <v>0</v>
      </c>
      <c r="AW52" s="24">
        <f t="shared" si="214"/>
        <v>0</v>
      </c>
      <c r="AX52" s="24">
        <f t="shared" si="214"/>
        <v>6</v>
      </c>
      <c r="AY52" s="24">
        <f t="shared" si="214"/>
        <v>1</v>
      </c>
      <c r="AZ52" s="24">
        <f t="shared" si="214"/>
        <v>7</v>
      </c>
      <c r="BA52" s="24">
        <f t="shared" si="214"/>
        <v>0</v>
      </c>
      <c r="BB52" s="24">
        <f t="shared" si="214"/>
        <v>0</v>
      </c>
      <c r="BC52" s="24">
        <f t="shared" si="214"/>
        <v>0</v>
      </c>
      <c r="BD52" s="24">
        <f t="shared" si="214"/>
        <v>2</v>
      </c>
      <c r="BE52" s="24">
        <f t="shared" si="214"/>
        <v>2</v>
      </c>
      <c r="BF52" s="24">
        <f t="shared" si="200"/>
        <v>660</v>
      </c>
      <c r="BG52" s="24">
        <f t="shared" si="201"/>
        <v>1127</v>
      </c>
      <c r="BH52" s="24">
        <f t="shared" si="202"/>
        <v>477</v>
      </c>
      <c r="BI52" s="24">
        <f t="shared" si="203"/>
        <v>207</v>
      </c>
      <c r="BJ52" s="24">
        <f t="shared" si="204"/>
        <v>684</v>
      </c>
      <c r="BK52" s="24"/>
      <c r="BL52" s="24">
        <f t="shared" ref="BL52:BQ52" si="215">BL34+BL48+BL44+BL38+BL51+BL41</f>
        <v>0</v>
      </c>
      <c r="BM52" s="24">
        <f t="shared" si="215"/>
        <v>0</v>
      </c>
      <c r="BN52" s="24">
        <f t="shared" si="215"/>
        <v>0</v>
      </c>
      <c r="BO52" s="24">
        <f t="shared" si="215"/>
        <v>477</v>
      </c>
      <c r="BP52" s="24">
        <f t="shared" si="215"/>
        <v>207</v>
      </c>
      <c r="BQ52" s="24">
        <f t="shared" si="215"/>
        <v>684</v>
      </c>
      <c r="BR52" s="124"/>
      <c r="BS52" s="1"/>
    </row>
    <row r="53" spans="1:71" s="2" customFormat="1" ht="23.25" customHeight="1" x14ac:dyDescent="0.3">
      <c r="A53" s="26"/>
      <c r="B53" s="27" t="s">
        <v>34</v>
      </c>
      <c r="C53" s="28">
        <f>C52</f>
        <v>275</v>
      </c>
      <c r="D53" s="28">
        <f t="shared" ref="D53:AP53" si="216">D52</f>
        <v>259</v>
      </c>
      <c r="E53" s="28">
        <f t="shared" si="216"/>
        <v>288</v>
      </c>
      <c r="F53" s="28">
        <f t="shared" si="216"/>
        <v>97</v>
      </c>
      <c r="G53" s="28">
        <f t="shared" si="216"/>
        <v>385</v>
      </c>
      <c r="H53" s="28">
        <f t="shared" si="216"/>
        <v>0</v>
      </c>
      <c r="I53" s="28">
        <f t="shared" si="216"/>
        <v>0</v>
      </c>
      <c r="J53" s="28">
        <f t="shared" si="216"/>
        <v>14</v>
      </c>
      <c r="K53" s="28">
        <f t="shared" si="216"/>
        <v>5</v>
      </c>
      <c r="L53" s="28">
        <f t="shared" si="216"/>
        <v>19</v>
      </c>
      <c r="M53" s="28">
        <f t="shared" si="216"/>
        <v>115</v>
      </c>
      <c r="N53" s="28">
        <f t="shared" si="216"/>
        <v>130</v>
      </c>
      <c r="O53" s="28">
        <f t="shared" si="216"/>
        <v>86</v>
      </c>
      <c r="P53" s="28">
        <f t="shared" si="216"/>
        <v>26</v>
      </c>
      <c r="Q53" s="28">
        <f t="shared" si="216"/>
        <v>112</v>
      </c>
      <c r="R53" s="28">
        <f t="shared" si="216"/>
        <v>80</v>
      </c>
      <c r="S53" s="28">
        <f t="shared" si="216"/>
        <v>547</v>
      </c>
      <c r="T53" s="28">
        <f t="shared" si="216"/>
        <v>45</v>
      </c>
      <c r="U53" s="28">
        <f t="shared" si="216"/>
        <v>44</v>
      </c>
      <c r="V53" s="28">
        <f t="shared" si="216"/>
        <v>89</v>
      </c>
      <c r="W53" s="28">
        <f t="shared" si="216"/>
        <v>70</v>
      </c>
      <c r="X53" s="28">
        <f t="shared" si="216"/>
        <v>30</v>
      </c>
      <c r="Y53" s="28">
        <f t="shared" si="216"/>
        <v>4</v>
      </c>
      <c r="Z53" s="28">
        <f t="shared" si="216"/>
        <v>8</v>
      </c>
      <c r="AA53" s="28">
        <f t="shared" si="216"/>
        <v>12</v>
      </c>
      <c r="AB53" s="28">
        <f t="shared" si="216"/>
        <v>51</v>
      </c>
      <c r="AC53" s="28">
        <f t="shared" si="216"/>
        <v>132</v>
      </c>
      <c r="AD53" s="28">
        <f t="shared" si="216"/>
        <v>17</v>
      </c>
      <c r="AE53" s="28">
        <f t="shared" si="216"/>
        <v>12</v>
      </c>
      <c r="AF53" s="28">
        <f t="shared" si="216"/>
        <v>29</v>
      </c>
      <c r="AG53" s="28">
        <f t="shared" si="216"/>
        <v>37</v>
      </c>
      <c r="AH53" s="28">
        <f t="shared" si="216"/>
        <v>16</v>
      </c>
      <c r="AI53" s="28">
        <f t="shared" si="216"/>
        <v>6</v>
      </c>
      <c r="AJ53" s="28">
        <f t="shared" si="216"/>
        <v>9</v>
      </c>
      <c r="AK53" s="28">
        <f t="shared" si="216"/>
        <v>15</v>
      </c>
      <c r="AL53" s="28">
        <f t="shared" si="216"/>
        <v>32</v>
      </c>
      <c r="AM53" s="28">
        <f t="shared" si="216"/>
        <v>13</v>
      </c>
      <c r="AN53" s="28">
        <f t="shared" si="216"/>
        <v>6</v>
      </c>
      <c r="AO53" s="28">
        <f t="shared" si="216"/>
        <v>1</v>
      </c>
      <c r="AP53" s="28">
        <f t="shared" si="216"/>
        <v>7</v>
      </c>
      <c r="AQ53" s="28">
        <f t="shared" ref="AQ53:BE53" si="217">AQ52</f>
        <v>0</v>
      </c>
      <c r="AR53" s="28">
        <f t="shared" si="217"/>
        <v>0</v>
      </c>
      <c r="AS53" s="28">
        <f t="shared" si="217"/>
        <v>5</v>
      </c>
      <c r="AT53" s="28">
        <f t="shared" si="217"/>
        <v>2</v>
      </c>
      <c r="AU53" s="28">
        <f t="shared" si="217"/>
        <v>7</v>
      </c>
      <c r="AV53" s="28">
        <f t="shared" si="217"/>
        <v>0</v>
      </c>
      <c r="AW53" s="28">
        <f t="shared" si="217"/>
        <v>0</v>
      </c>
      <c r="AX53" s="28">
        <f t="shared" si="217"/>
        <v>6</v>
      </c>
      <c r="AY53" s="28">
        <f t="shared" si="217"/>
        <v>1</v>
      </c>
      <c r="AZ53" s="28">
        <f t="shared" si="217"/>
        <v>7</v>
      </c>
      <c r="BA53" s="28">
        <f t="shared" si="217"/>
        <v>0</v>
      </c>
      <c r="BB53" s="28">
        <f t="shared" si="217"/>
        <v>0</v>
      </c>
      <c r="BC53" s="28">
        <f t="shared" si="217"/>
        <v>0</v>
      </c>
      <c r="BD53" s="28">
        <f t="shared" si="217"/>
        <v>2</v>
      </c>
      <c r="BE53" s="28">
        <f t="shared" si="217"/>
        <v>2</v>
      </c>
      <c r="BF53" s="127">
        <f t="shared" si="200"/>
        <v>660</v>
      </c>
      <c r="BG53" s="127">
        <f t="shared" si="201"/>
        <v>1127</v>
      </c>
      <c r="BH53" s="28">
        <f t="shared" si="202"/>
        <v>477</v>
      </c>
      <c r="BI53" s="28">
        <f t="shared" si="203"/>
        <v>207</v>
      </c>
      <c r="BJ53" s="28">
        <f t="shared" si="204"/>
        <v>684</v>
      </c>
      <c r="BK53" s="29"/>
      <c r="BL53" s="28">
        <f>BL52</f>
        <v>0</v>
      </c>
      <c r="BM53" s="28">
        <f t="shared" ref="BM53:BQ53" si="218">BM52</f>
        <v>0</v>
      </c>
      <c r="BN53" s="28">
        <f t="shared" si="218"/>
        <v>0</v>
      </c>
      <c r="BO53" s="28">
        <f t="shared" si="218"/>
        <v>477</v>
      </c>
      <c r="BP53" s="28">
        <f t="shared" si="218"/>
        <v>207</v>
      </c>
      <c r="BQ53" s="28">
        <f t="shared" si="218"/>
        <v>684</v>
      </c>
      <c r="BR53" s="124"/>
      <c r="BS53" s="1"/>
    </row>
    <row r="54" spans="1:71" ht="23.25" customHeight="1" x14ac:dyDescent="0.3">
      <c r="A54" s="4" t="s">
        <v>33</v>
      </c>
      <c r="B54" s="5"/>
      <c r="C54" s="30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31"/>
      <c r="AH54" s="31"/>
      <c r="AI54" s="31"/>
      <c r="AJ54" s="31"/>
      <c r="AK54" s="31"/>
      <c r="AL54" s="31"/>
      <c r="AM54" s="31"/>
      <c r="AN54" s="31"/>
      <c r="AO54" s="31"/>
      <c r="AP54" s="31"/>
      <c r="AQ54" s="31"/>
      <c r="AR54" s="31"/>
      <c r="AS54" s="31"/>
      <c r="AT54" s="31"/>
      <c r="AU54" s="31"/>
      <c r="AV54" s="31"/>
      <c r="AW54" s="31"/>
      <c r="AX54" s="31"/>
      <c r="AY54" s="31"/>
      <c r="AZ54" s="31"/>
      <c r="BA54" s="31"/>
      <c r="BB54" s="31"/>
      <c r="BC54" s="31"/>
      <c r="BD54" s="31"/>
      <c r="BE54" s="31"/>
      <c r="BF54" s="31"/>
      <c r="BG54" s="31"/>
      <c r="BH54" s="31"/>
      <c r="BI54" s="31"/>
      <c r="BJ54" s="31"/>
      <c r="BK54" s="59"/>
      <c r="BL54" s="31"/>
      <c r="BM54" s="31"/>
      <c r="BN54" s="31"/>
      <c r="BO54" s="31"/>
      <c r="BP54" s="31"/>
      <c r="BQ54" s="51"/>
      <c r="BR54" s="124"/>
    </row>
    <row r="55" spans="1:71" ht="23.25" customHeight="1" x14ac:dyDescent="0.3">
      <c r="A55" s="4"/>
      <c r="B55" s="11" t="s">
        <v>48</v>
      </c>
      <c r="C55" s="30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1"/>
      <c r="AI55" s="31"/>
      <c r="AJ55" s="31"/>
      <c r="AK55" s="31"/>
      <c r="AL55" s="31"/>
      <c r="AM55" s="31"/>
      <c r="AN55" s="31"/>
      <c r="AO55" s="31"/>
      <c r="AP55" s="31"/>
      <c r="AQ55" s="31"/>
      <c r="AR55" s="31"/>
      <c r="AS55" s="31"/>
      <c r="AT55" s="31"/>
      <c r="AU55" s="31"/>
      <c r="AV55" s="31"/>
      <c r="AW55" s="31"/>
      <c r="AX55" s="31"/>
      <c r="AY55" s="31"/>
      <c r="AZ55" s="31"/>
      <c r="BA55" s="31"/>
      <c r="BB55" s="31"/>
      <c r="BC55" s="31"/>
      <c r="BD55" s="31"/>
      <c r="BE55" s="31"/>
      <c r="BF55" s="31"/>
      <c r="BG55" s="31"/>
      <c r="BH55" s="31"/>
      <c r="BI55" s="31"/>
      <c r="BJ55" s="31"/>
      <c r="BK55" s="59"/>
      <c r="BL55" s="31"/>
      <c r="BM55" s="31"/>
      <c r="BN55" s="31"/>
      <c r="BO55" s="31"/>
      <c r="BP55" s="31"/>
      <c r="BQ55" s="51"/>
      <c r="BR55" s="124"/>
    </row>
    <row r="56" spans="1:71" ht="23.25" customHeight="1" x14ac:dyDescent="0.3">
      <c r="A56" s="20"/>
      <c r="B56" s="5" t="s">
        <v>71</v>
      </c>
      <c r="C56" s="32"/>
      <c r="D56" s="92"/>
      <c r="E56" s="92"/>
      <c r="F56" s="92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92"/>
      <c r="S56" s="92"/>
      <c r="T56" s="93"/>
      <c r="U56" s="93"/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1"/>
      <c r="AG56" s="31"/>
      <c r="AH56" s="31"/>
      <c r="AI56" s="31"/>
      <c r="AJ56" s="31"/>
      <c r="AK56" s="31"/>
      <c r="AL56" s="92"/>
      <c r="AM56" s="92"/>
      <c r="AN56" s="92"/>
      <c r="AO56" s="92"/>
      <c r="AP56" s="31"/>
      <c r="AQ56" s="31"/>
      <c r="AR56" s="31"/>
      <c r="AS56" s="31"/>
      <c r="AT56" s="31"/>
      <c r="AU56" s="31"/>
      <c r="AV56" s="31"/>
      <c r="AW56" s="31"/>
      <c r="AX56" s="31"/>
      <c r="AY56" s="31"/>
      <c r="AZ56" s="31"/>
      <c r="BA56" s="31"/>
      <c r="BB56" s="31"/>
      <c r="BC56" s="31"/>
      <c r="BD56" s="31"/>
      <c r="BE56" s="31"/>
      <c r="BF56" s="31"/>
      <c r="BG56" s="31"/>
      <c r="BH56" s="31"/>
      <c r="BI56" s="31"/>
      <c r="BJ56" s="31"/>
      <c r="BK56" s="59"/>
      <c r="BL56" s="31"/>
      <c r="BM56" s="31"/>
      <c r="BN56" s="31"/>
      <c r="BO56" s="31"/>
      <c r="BP56" s="31"/>
      <c r="BQ56" s="51"/>
      <c r="BR56" s="124"/>
    </row>
    <row r="57" spans="1:71" ht="23.25" customHeight="1" x14ac:dyDescent="0.3">
      <c r="A57" s="20"/>
      <c r="B57" s="21" t="s">
        <v>14</v>
      </c>
      <c r="C57" s="22">
        <v>11</v>
      </c>
      <c r="D57" s="22">
        <v>1</v>
      </c>
      <c r="E57" s="22">
        <v>0</v>
      </c>
      <c r="F57" s="22">
        <v>0</v>
      </c>
      <c r="G57" s="22">
        <f t="shared" ref="G57:G61" si="219">E57+F57</f>
        <v>0</v>
      </c>
      <c r="H57" s="22">
        <v>0</v>
      </c>
      <c r="I57" s="22">
        <v>0</v>
      </c>
      <c r="J57" s="22">
        <f>5+2</f>
        <v>7</v>
      </c>
      <c r="K57" s="22">
        <v>4</v>
      </c>
      <c r="L57" s="22">
        <f>SUM(J57:K57)</f>
        <v>11</v>
      </c>
      <c r="M57" s="22">
        <v>4</v>
      </c>
      <c r="N57" s="22">
        <v>3</v>
      </c>
      <c r="O57" s="22">
        <v>0</v>
      </c>
      <c r="P57" s="22">
        <v>1</v>
      </c>
      <c r="Q57" s="22">
        <f t="shared" ref="Q57:Q61" si="220">O57+P57</f>
        <v>1</v>
      </c>
      <c r="R57" s="22">
        <v>40</v>
      </c>
      <c r="S57" s="22">
        <v>41</v>
      </c>
      <c r="T57" s="22">
        <v>7</v>
      </c>
      <c r="U57" s="22">
        <v>11</v>
      </c>
      <c r="V57" s="22">
        <f t="shared" ref="V57:V61" si="221">T57+U57</f>
        <v>18</v>
      </c>
      <c r="W57" s="22">
        <v>20</v>
      </c>
      <c r="X57" s="22">
        <v>14</v>
      </c>
      <c r="Y57" s="22">
        <v>1</v>
      </c>
      <c r="Z57" s="22">
        <v>2</v>
      </c>
      <c r="AA57" s="22">
        <f t="shared" ref="AA57:AA61" si="222">Y57+Z57</f>
        <v>3</v>
      </c>
      <c r="AB57" s="22">
        <v>2</v>
      </c>
      <c r="AC57" s="22">
        <v>15</v>
      </c>
      <c r="AD57" s="22">
        <v>1</v>
      </c>
      <c r="AE57" s="22">
        <v>1</v>
      </c>
      <c r="AF57" s="22">
        <f t="shared" ref="AF57:AF61" si="223">AD57+AE57</f>
        <v>2</v>
      </c>
      <c r="AG57" s="22">
        <v>2</v>
      </c>
      <c r="AH57" s="22">
        <v>3</v>
      </c>
      <c r="AI57" s="22">
        <v>2</v>
      </c>
      <c r="AJ57" s="22">
        <v>1</v>
      </c>
      <c r="AK57" s="22">
        <f t="shared" ref="AK57:AK61" si="224">AI57+AJ57</f>
        <v>3</v>
      </c>
      <c r="AL57" s="22">
        <v>1</v>
      </c>
      <c r="AM57" s="22">
        <v>6</v>
      </c>
      <c r="AN57" s="22">
        <v>4</v>
      </c>
      <c r="AO57" s="22">
        <v>2</v>
      </c>
      <c r="AP57" s="22">
        <f t="shared" ref="AP57:AP61" si="225">AN57+AO57</f>
        <v>6</v>
      </c>
      <c r="AQ57" s="22">
        <v>0</v>
      </c>
      <c r="AR57" s="22">
        <v>0</v>
      </c>
      <c r="AS57" s="22">
        <v>0</v>
      </c>
      <c r="AT57" s="22">
        <v>1</v>
      </c>
      <c r="AU57" s="22">
        <f t="shared" ref="AU57:AU61" si="226">AS57+AT57</f>
        <v>1</v>
      </c>
      <c r="AV57" s="22">
        <v>0</v>
      </c>
      <c r="AW57" s="22">
        <v>0</v>
      </c>
      <c r="AX57" s="22">
        <v>0</v>
      </c>
      <c r="AY57" s="22">
        <v>0</v>
      </c>
      <c r="AZ57" s="22">
        <f t="shared" ref="AZ57:AZ61" si="227">AX57+AY57</f>
        <v>0</v>
      </c>
      <c r="BA57" s="22">
        <v>0</v>
      </c>
      <c r="BB57" s="22">
        <v>0</v>
      </c>
      <c r="BC57" s="22">
        <v>0</v>
      </c>
      <c r="BD57" s="22">
        <v>0</v>
      </c>
      <c r="BE57" s="22">
        <f t="shared" ref="BE57:BE61" si="228">BC57+BD57</f>
        <v>0</v>
      </c>
      <c r="BF57" s="24">
        <f t="shared" ref="BF57:BF64" si="229">C57+M57+R57+W57+AB57+AG57+AL57+AQ57+AV57+BA57+H57</f>
        <v>80</v>
      </c>
      <c r="BG57" s="37">
        <f t="shared" ref="BG57:BG64" si="230">D57+N57+S57+X57+AC57+AH57+AM57+AR57+AW57+BB57+I57</f>
        <v>83</v>
      </c>
      <c r="BH57" s="24">
        <f t="shared" ref="BH57:BH64" si="231">E57+O57+T57+Y57+AD57+AI57+AN57+AS57+AX57+BC57+J57</f>
        <v>22</v>
      </c>
      <c r="BI57" s="24">
        <f t="shared" ref="BI57:BI64" si="232">F57+P57+U57+Z57+AE57+AJ57+AO57+AT57+AY57+BD57+K57</f>
        <v>23</v>
      </c>
      <c r="BJ57" s="24">
        <f t="shared" ref="BJ57:BJ64" si="233">G57+Q57+V57+AA57+AF57+AK57+AP57+AU57+AZ57+BE57+L57</f>
        <v>45</v>
      </c>
      <c r="BK57" s="25">
        <v>2</v>
      </c>
      <c r="BL57" s="24" t="str">
        <f t="shared" ref="BL57:BL61" si="234">IF(BK57=1,BH57,"0")</f>
        <v>0</v>
      </c>
      <c r="BM57" s="24" t="str">
        <f t="shared" ref="BM57:BM61" si="235">IF(BK57=1,BI57,"0")</f>
        <v>0</v>
      </c>
      <c r="BN57" s="24">
        <f t="shared" ref="BN57:BN61" si="236">BL57+BM57</f>
        <v>0</v>
      </c>
      <c r="BO57" s="24">
        <f t="shared" ref="BO57:BO61" si="237">IF(BK57=2,BH57,"0")</f>
        <v>22</v>
      </c>
      <c r="BP57" s="24">
        <f t="shared" ref="BP57:BP61" si="238">IF(BK57=2,BI57,"0")</f>
        <v>23</v>
      </c>
      <c r="BQ57" s="24">
        <f t="shared" ref="BQ57:BQ61" si="239">BO57+BP57</f>
        <v>45</v>
      </c>
      <c r="BR57" s="124"/>
    </row>
    <row r="58" spans="1:71" ht="23.25" customHeight="1" x14ac:dyDescent="0.3">
      <c r="A58" s="20"/>
      <c r="B58" s="39" t="s">
        <v>18</v>
      </c>
      <c r="C58" s="22">
        <v>11</v>
      </c>
      <c r="D58" s="22">
        <v>0</v>
      </c>
      <c r="E58" s="22">
        <v>0</v>
      </c>
      <c r="F58" s="22">
        <v>0</v>
      </c>
      <c r="G58" s="22">
        <f t="shared" si="219"/>
        <v>0</v>
      </c>
      <c r="H58" s="22">
        <v>0</v>
      </c>
      <c r="I58" s="22">
        <v>0</v>
      </c>
      <c r="J58" s="22">
        <v>1</v>
      </c>
      <c r="K58" s="22">
        <v>2</v>
      </c>
      <c r="L58" s="22">
        <f t="shared" ref="L58:L61" si="240">SUM(J58:K58)</f>
        <v>3</v>
      </c>
      <c r="M58" s="22">
        <v>4</v>
      </c>
      <c r="N58" s="22">
        <v>2</v>
      </c>
      <c r="O58" s="22">
        <v>0</v>
      </c>
      <c r="P58" s="22">
        <v>2</v>
      </c>
      <c r="Q58" s="22">
        <f t="shared" si="220"/>
        <v>2</v>
      </c>
      <c r="R58" s="22">
        <v>15</v>
      </c>
      <c r="S58" s="22">
        <v>7</v>
      </c>
      <c r="T58" s="22">
        <v>1</v>
      </c>
      <c r="U58" s="22">
        <v>4</v>
      </c>
      <c r="V58" s="22">
        <f t="shared" si="221"/>
        <v>5</v>
      </c>
      <c r="W58" s="22">
        <v>5</v>
      </c>
      <c r="X58" s="22">
        <v>2</v>
      </c>
      <c r="Y58" s="22">
        <v>0</v>
      </c>
      <c r="Z58" s="22">
        <v>1</v>
      </c>
      <c r="AA58" s="22">
        <f t="shared" si="222"/>
        <v>1</v>
      </c>
      <c r="AB58" s="22">
        <v>2</v>
      </c>
      <c r="AC58" s="22">
        <v>10</v>
      </c>
      <c r="AD58" s="22">
        <v>2</v>
      </c>
      <c r="AE58" s="22">
        <v>3</v>
      </c>
      <c r="AF58" s="22">
        <f t="shared" si="223"/>
        <v>5</v>
      </c>
      <c r="AG58" s="22">
        <v>2</v>
      </c>
      <c r="AH58" s="22">
        <v>3</v>
      </c>
      <c r="AI58" s="22">
        <v>2</v>
      </c>
      <c r="AJ58" s="22">
        <v>1</v>
      </c>
      <c r="AK58" s="22">
        <f t="shared" si="224"/>
        <v>3</v>
      </c>
      <c r="AL58" s="22">
        <v>1</v>
      </c>
      <c r="AM58" s="22">
        <v>3</v>
      </c>
      <c r="AN58" s="22">
        <v>3</v>
      </c>
      <c r="AO58" s="22">
        <v>0</v>
      </c>
      <c r="AP58" s="22">
        <f t="shared" si="225"/>
        <v>3</v>
      </c>
      <c r="AQ58" s="22">
        <v>0</v>
      </c>
      <c r="AR58" s="22">
        <v>0</v>
      </c>
      <c r="AS58" s="22">
        <v>1</v>
      </c>
      <c r="AT58" s="22">
        <v>0</v>
      </c>
      <c r="AU58" s="22">
        <f t="shared" si="226"/>
        <v>1</v>
      </c>
      <c r="AV58" s="22">
        <v>0</v>
      </c>
      <c r="AW58" s="22">
        <v>0</v>
      </c>
      <c r="AX58" s="22">
        <v>0</v>
      </c>
      <c r="AY58" s="22">
        <v>0</v>
      </c>
      <c r="AZ58" s="22">
        <f t="shared" si="227"/>
        <v>0</v>
      </c>
      <c r="BA58" s="22">
        <v>0</v>
      </c>
      <c r="BB58" s="22">
        <v>0</v>
      </c>
      <c r="BC58" s="22">
        <v>0</v>
      </c>
      <c r="BD58" s="22">
        <v>0</v>
      </c>
      <c r="BE58" s="22">
        <f t="shared" si="228"/>
        <v>0</v>
      </c>
      <c r="BF58" s="24">
        <f t="shared" si="229"/>
        <v>40</v>
      </c>
      <c r="BG58" s="37">
        <f t="shared" si="230"/>
        <v>27</v>
      </c>
      <c r="BH58" s="24">
        <f t="shared" si="231"/>
        <v>10</v>
      </c>
      <c r="BI58" s="24">
        <f t="shared" si="232"/>
        <v>13</v>
      </c>
      <c r="BJ58" s="24">
        <f t="shared" si="233"/>
        <v>23</v>
      </c>
      <c r="BK58" s="25">
        <v>2</v>
      </c>
      <c r="BL58" s="24" t="str">
        <f t="shared" si="234"/>
        <v>0</v>
      </c>
      <c r="BM58" s="24" t="str">
        <f t="shared" si="235"/>
        <v>0</v>
      </c>
      <c r="BN58" s="24">
        <f t="shared" si="236"/>
        <v>0</v>
      </c>
      <c r="BO58" s="24">
        <f t="shared" si="237"/>
        <v>10</v>
      </c>
      <c r="BP58" s="24">
        <f t="shared" si="238"/>
        <v>13</v>
      </c>
      <c r="BQ58" s="24">
        <f t="shared" si="239"/>
        <v>23</v>
      </c>
      <c r="BR58" s="124"/>
    </row>
    <row r="59" spans="1:71" ht="23.25" customHeight="1" x14ac:dyDescent="0.3">
      <c r="A59" s="20"/>
      <c r="B59" s="21" t="s">
        <v>17</v>
      </c>
      <c r="C59" s="22">
        <v>11</v>
      </c>
      <c r="D59" s="22">
        <v>1</v>
      </c>
      <c r="E59" s="22">
        <v>0</v>
      </c>
      <c r="F59" s="22">
        <v>0</v>
      </c>
      <c r="G59" s="22">
        <f t="shared" si="219"/>
        <v>0</v>
      </c>
      <c r="H59" s="22">
        <v>0</v>
      </c>
      <c r="I59" s="22">
        <v>0</v>
      </c>
      <c r="J59" s="22">
        <f>3+3</f>
        <v>6</v>
      </c>
      <c r="K59" s="22">
        <f>0+1</f>
        <v>1</v>
      </c>
      <c r="L59" s="22">
        <f t="shared" si="240"/>
        <v>7</v>
      </c>
      <c r="M59" s="22">
        <v>4</v>
      </c>
      <c r="N59" s="22">
        <v>0</v>
      </c>
      <c r="O59" s="22">
        <v>0</v>
      </c>
      <c r="P59" s="22">
        <v>0</v>
      </c>
      <c r="Q59" s="22">
        <f t="shared" si="220"/>
        <v>0</v>
      </c>
      <c r="R59" s="22">
        <v>15</v>
      </c>
      <c r="S59" s="22">
        <v>16</v>
      </c>
      <c r="T59" s="22">
        <v>4</v>
      </c>
      <c r="U59" s="22">
        <v>4</v>
      </c>
      <c r="V59" s="22">
        <f t="shared" si="221"/>
        <v>8</v>
      </c>
      <c r="W59" s="22">
        <v>5</v>
      </c>
      <c r="X59" s="22">
        <v>22</v>
      </c>
      <c r="Y59" s="22">
        <v>4</v>
      </c>
      <c r="Z59" s="22">
        <v>1</v>
      </c>
      <c r="AA59" s="22">
        <f t="shared" si="222"/>
        <v>5</v>
      </c>
      <c r="AB59" s="22">
        <v>2</v>
      </c>
      <c r="AC59" s="22">
        <v>19</v>
      </c>
      <c r="AD59" s="22">
        <v>2</v>
      </c>
      <c r="AE59" s="22">
        <v>2</v>
      </c>
      <c r="AF59" s="22">
        <f t="shared" si="223"/>
        <v>4</v>
      </c>
      <c r="AG59" s="22">
        <v>2</v>
      </c>
      <c r="AH59" s="22">
        <v>4</v>
      </c>
      <c r="AI59" s="22">
        <v>0</v>
      </c>
      <c r="AJ59" s="22">
        <v>2</v>
      </c>
      <c r="AK59" s="22">
        <f t="shared" si="224"/>
        <v>2</v>
      </c>
      <c r="AL59" s="22">
        <v>1</v>
      </c>
      <c r="AM59" s="22">
        <v>1</v>
      </c>
      <c r="AN59" s="22">
        <v>1</v>
      </c>
      <c r="AO59" s="22">
        <v>0</v>
      </c>
      <c r="AP59" s="22">
        <f t="shared" si="225"/>
        <v>1</v>
      </c>
      <c r="AQ59" s="22">
        <v>0</v>
      </c>
      <c r="AR59" s="22">
        <v>0</v>
      </c>
      <c r="AS59" s="22">
        <v>1</v>
      </c>
      <c r="AT59" s="22">
        <v>0</v>
      </c>
      <c r="AU59" s="22">
        <f t="shared" si="226"/>
        <v>1</v>
      </c>
      <c r="AV59" s="22">
        <v>0</v>
      </c>
      <c r="AW59" s="22">
        <v>0</v>
      </c>
      <c r="AX59" s="22">
        <v>0</v>
      </c>
      <c r="AY59" s="22">
        <v>0</v>
      </c>
      <c r="AZ59" s="22">
        <f t="shared" si="227"/>
        <v>0</v>
      </c>
      <c r="BA59" s="22">
        <v>0</v>
      </c>
      <c r="BB59" s="22">
        <v>0</v>
      </c>
      <c r="BC59" s="22">
        <v>0</v>
      </c>
      <c r="BD59" s="22">
        <v>0</v>
      </c>
      <c r="BE59" s="22">
        <f t="shared" si="228"/>
        <v>0</v>
      </c>
      <c r="BF59" s="24">
        <f t="shared" si="229"/>
        <v>40</v>
      </c>
      <c r="BG59" s="37">
        <f t="shared" si="230"/>
        <v>63</v>
      </c>
      <c r="BH59" s="24">
        <f t="shared" si="231"/>
        <v>18</v>
      </c>
      <c r="BI59" s="24">
        <f t="shared" si="232"/>
        <v>10</v>
      </c>
      <c r="BJ59" s="24">
        <f t="shared" si="233"/>
        <v>28</v>
      </c>
      <c r="BK59" s="25">
        <v>2</v>
      </c>
      <c r="BL59" s="24" t="str">
        <f t="shared" si="234"/>
        <v>0</v>
      </c>
      <c r="BM59" s="24" t="str">
        <f t="shared" si="235"/>
        <v>0</v>
      </c>
      <c r="BN59" s="24">
        <f t="shared" si="236"/>
        <v>0</v>
      </c>
      <c r="BO59" s="24">
        <f t="shared" si="237"/>
        <v>18</v>
      </c>
      <c r="BP59" s="24">
        <f t="shared" si="238"/>
        <v>10</v>
      </c>
      <c r="BQ59" s="24">
        <f t="shared" si="239"/>
        <v>28</v>
      </c>
      <c r="BR59" s="124"/>
    </row>
    <row r="60" spans="1:71" ht="23.25" customHeight="1" x14ac:dyDescent="0.3">
      <c r="A60" s="20"/>
      <c r="B60" s="21" t="s">
        <v>16</v>
      </c>
      <c r="C60" s="22">
        <v>26</v>
      </c>
      <c r="D60" s="22">
        <v>8</v>
      </c>
      <c r="E60" s="22">
        <v>0</v>
      </c>
      <c r="F60" s="22">
        <v>5</v>
      </c>
      <c r="G60" s="22">
        <f t="shared" si="219"/>
        <v>5</v>
      </c>
      <c r="H60" s="22">
        <v>0</v>
      </c>
      <c r="I60" s="22">
        <v>0</v>
      </c>
      <c r="J60" s="22">
        <v>1</v>
      </c>
      <c r="K60" s="22">
        <f>1+4</f>
        <v>5</v>
      </c>
      <c r="L60" s="22">
        <f t="shared" si="240"/>
        <v>6</v>
      </c>
      <c r="M60" s="22">
        <v>6</v>
      </c>
      <c r="N60" s="22">
        <v>1</v>
      </c>
      <c r="O60" s="22">
        <v>0</v>
      </c>
      <c r="P60" s="22">
        <v>0</v>
      </c>
      <c r="Q60" s="22">
        <f t="shared" si="220"/>
        <v>0</v>
      </c>
      <c r="R60" s="22">
        <v>60</v>
      </c>
      <c r="S60" s="22">
        <v>25</v>
      </c>
      <c r="T60" s="22">
        <v>2</v>
      </c>
      <c r="U60" s="22">
        <v>12</v>
      </c>
      <c r="V60" s="22">
        <f t="shared" si="221"/>
        <v>14</v>
      </c>
      <c r="W60" s="22">
        <v>18</v>
      </c>
      <c r="X60" s="22">
        <v>20</v>
      </c>
      <c r="Y60" s="22">
        <v>0</v>
      </c>
      <c r="Z60" s="22">
        <v>7</v>
      </c>
      <c r="AA60" s="22">
        <f t="shared" si="222"/>
        <v>7</v>
      </c>
      <c r="AB60" s="22">
        <v>5</v>
      </c>
      <c r="AC60" s="22">
        <v>40</v>
      </c>
      <c r="AD60" s="22">
        <v>2</v>
      </c>
      <c r="AE60" s="22">
        <v>10</v>
      </c>
      <c r="AF60" s="22">
        <f t="shared" si="223"/>
        <v>12</v>
      </c>
      <c r="AG60" s="22">
        <v>4</v>
      </c>
      <c r="AH60" s="22">
        <v>12</v>
      </c>
      <c r="AI60" s="22">
        <v>3</v>
      </c>
      <c r="AJ60" s="22">
        <v>7</v>
      </c>
      <c r="AK60" s="22">
        <f t="shared" si="224"/>
        <v>10</v>
      </c>
      <c r="AL60" s="22">
        <v>1</v>
      </c>
      <c r="AM60" s="22">
        <v>10</v>
      </c>
      <c r="AN60" s="22">
        <v>1</v>
      </c>
      <c r="AO60" s="22">
        <v>3</v>
      </c>
      <c r="AP60" s="22">
        <f t="shared" si="225"/>
        <v>4</v>
      </c>
      <c r="AQ60" s="22">
        <v>0</v>
      </c>
      <c r="AR60" s="22">
        <v>0</v>
      </c>
      <c r="AS60" s="22">
        <v>1</v>
      </c>
      <c r="AT60" s="22">
        <v>0</v>
      </c>
      <c r="AU60" s="22">
        <f t="shared" si="226"/>
        <v>1</v>
      </c>
      <c r="AV60" s="22">
        <v>0</v>
      </c>
      <c r="AW60" s="22">
        <v>0</v>
      </c>
      <c r="AX60" s="22">
        <v>0</v>
      </c>
      <c r="AY60" s="22">
        <v>0</v>
      </c>
      <c r="AZ60" s="22">
        <f t="shared" si="227"/>
        <v>0</v>
      </c>
      <c r="BA60" s="22">
        <v>0</v>
      </c>
      <c r="BB60" s="22">
        <v>0</v>
      </c>
      <c r="BC60" s="22">
        <v>3</v>
      </c>
      <c r="BD60" s="22">
        <f>3-1</f>
        <v>2</v>
      </c>
      <c r="BE60" s="22">
        <f t="shared" si="228"/>
        <v>5</v>
      </c>
      <c r="BF60" s="24">
        <f t="shared" si="229"/>
        <v>120</v>
      </c>
      <c r="BG60" s="37">
        <f t="shared" si="230"/>
        <v>116</v>
      </c>
      <c r="BH60" s="24">
        <f t="shared" si="231"/>
        <v>13</v>
      </c>
      <c r="BI60" s="24">
        <f t="shared" si="232"/>
        <v>51</v>
      </c>
      <c r="BJ60" s="24">
        <f t="shared" si="233"/>
        <v>64</v>
      </c>
      <c r="BK60" s="25">
        <v>2</v>
      </c>
      <c r="BL60" s="24" t="str">
        <f t="shared" si="234"/>
        <v>0</v>
      </c>
      <c r="BM60" s="24" t="str">
        <f t="shared" si="235"/>
        <v>0</v>
      </c>
      <c r="BN60" s="24">
        <f t="shared" si="236"/>
        <v>0</v>
      </c>
      <c r="BO60" s="24">
        <f t="shared" si="237"/>
        <v>13</v>
      </c>
      <c r="BP60" s="24">
        <f t="shared" si="238"/>
        <v>51</v>
      </c>
      <c r="BQ60" s="24">
        <f t="shared" si="239"/>
        <v>64</v>
      </c>
      <c r="BR60" s="124"/>
    </row>
    <row r="61" spans="1:71" s="2" customFormat="1" ht="23.25" customHeight="1" x14ac:dyDescent="0.3">
      <c r="A61" s="4"/>
      <c r="B61" s="21" t="s">
        <v>15</v>
      </c>
      <c r="C61" s="22">
        <v>11</v>
      </c>
      <c r="D61" s="22">
        <v>0</v>
      </c>
      <c r="E61" s="22">
        <v>1</v>
      </c>
      <c r="F61" s="22">
        <v>0</v>
      </c>
      <c r="G61" s="22">
        <f t="shared" si="219"/>
        <v>1</v>
      </c>
      <c r="H61" s="22">
        <v>0</v>
      </c>
      <c r="I61" s="22">
        <v>0</v>
      </c>
      <c r="J61" s="22">
        <f>1+3</f>
        <v>4</v>
      </c>
      <c r="K61" s="22">
        <f>3+1</f>
        <v>4</v>
      </c>
      <c r="L61" s="22">
        <f t="shared" si="240"/>
        <v>8</v>
      </c>
      <c r="M61" s="22">
        <v>4</v>
      </c>
      <c r="N61" s="22">
        <v>1</v>
      </c>
      <c r="O61" s="22">
        <v>0</v>
      </c>
      <c r="P61" s="22">
        <v>0</v>
      </c>
      <c r="Q61" s="22">
        <f t="shared" si="220"/>
        <v>0</v>
      </c>
      <c r="R61" s="22">
        <v>40</v>
      </c>
      <c r="S61" s="22">
        <v>30</v>
      </c>
      <c r="T61" s="22">
        <v>1</v>
      </c>
      <c r="U61" s="22">
        <v>15</v>
      </c>
      <c r="V61" s="22">
        <f t="shared" si="221"/>
        <v>16</v>
      </c>
      <c r="W61" s="22">
        <v>20</v>
      </c>
      <c r="X61" s="22">
        <v>21</v>
      </c>
      <c r="Y61" s="22">
        <v>3</v>
      </c>
      <c r="Z61" s="22">
        <v>7</v>
      </c>
      <c r="AA61" s="22">
        <f t="shared" si="222"/>
        <v>10</v>
      </c>
      <c r="AB61" s="22">
        <v>2</v>
      </c>
      <c r="AC61" s="22">
        <v>22</v>
      </c>
      <c r="AD61" s="22">
        <v>2</v>
      </c>
      <c r="AE61" s="22">
        <v>6</v>
      </c>
      <c r="AF61" s="22">
        <f t="shared" si="223"/>
        <v>8</v>
      </c>
      <c r="AG61" s="22">
        <v>2</v>
      </c>
      <c r="AH61" s="22">
        <v>5</v>
      </c>
      <c r="AI61" s="22">
        <v>1</v>
      </c>
      <c r="AJ61" s="22">
        <v>4</v>
      </c>
      <c r="AK61" s="22">
        <f t="shared" si="224"/>
        <v>5</v>
      </c>
      <c r="AL61" s="22">
        <v>1</v>
      </c>
      <c r="AM61" s="22">
        <v>7</v>
      </c>
      <c r="AN61" s="22">
        <v>1</v>
      </c>
      <c r="AO61" s="22">
        <v>1</v>
      </c>
      <c r="AP61" s="22">
        <f t="shared" si="225"/>
        <v>2</v>
      </c>
      <c r="AQ61" s="22">
        <v>0</v>
      </c>
      <c r="AR61" s="22">
        <v>0</v>
      </c>
      <c r="AS61" s="22">
        <v>0</v>
      </c>
      <c r="AT61" s="22">
        <v>0</v>
      </c>
      <c r="AU61" s="22">
        <f t="shared" si="226"/>
        <v>0</v>
      </c>
      <c r="AV61" s="22">
        <v>0</v>
      </c>
      <c r="AW61" s="22">
        <v>0</v>
      </c>
      <c r="AX61" s="22">
        <v>0</v>
      </c>
      <c r="AY61" s="22">
        <v>0</v>
      </c>
      <c r="AZ61" s="22">
        <f t="shared" si="227"/>
        <v>0</v>
      </c>
      <c r="BA61" s="22">
        <v>0</v>
      </c>
      <c r="BB61" s="22">
        <v>0</v>
      </c>
      <c r="BC61" s="22">
        <v>0</v>
      </c>
      <c r="BD61" s="22">
        <v>0</v>
      </c>
      <c r="BE61" s="22">
        <f t="shared" si="228"/>
        <v>0</v>
      </c>
      <c r="BF61" s="24">
        <f t="shared" si="229"/>
        <v>80</v>
      </c>
      <c r="BG61" s="37">
        <f t="shared" si="230"/>
        <v>86</v>
      </c>
      <c r="BH61" s="24">
        <f t="shared" si="231"/>
        <v>13</v>
      </c>
      <c r="BI61" s="24">
        <f t="shared" si="232"/>
        <v>37</v>
      </c>
      <c r="BJ61" s="24">
        <f t="shared" si="233"/>
        <v>50</v>
      </c>
      <c r="BK61" s="25">
        <v>2</v>
      </c>
      <c r="BL61" s="24" t="str">
        <f t="shared" si="234"/>
        <v>0</v>
      </c>
      <c r="BM61" s="24" t="str">
        <f t="shared" si="235"/>
        <v>0</v>
      </c>
      <c r="BN61" s="24">
        <f t="shared" si="236"/>
        <v>0</v>
      </c>
      <c r="BO61" s="24">
        <f t="shared" si="237"/>
        <v>13</v>
      </c>
      <c r="BP61" s="24">
        <f t="shared" si="238"/>
        <v>37</v>
      </c>
      <c r="BQ61" s="24">
        <f t="shared" si="239"/>
        <v>50</v>
      </c>
      <c r="BR61" s="124"/>
      <c r="BS61" s="1"/>
    </row>
    <row r="62" spans="1:71" s="2" customFormat="1" ht="23.25" customHeight="1" x14ac:dyDescent="0.3">
      <c r="A62" s="4"/>
      <c r="B62" s="23" t="s">
        <v>47</v>
      </c>
      <c r="C62" s="37">
        <f>SUM(C57:C61)</f>
        <v>70</v>
      </c>
      <c r="D62" s="37">
        <f t="shared" ref="D62:G62" si="241">SUM(D57:D61)</f>
        <v>10</v>
      </c>
      <c r="E62" s="37">
        <f t="shared" si="241"/>
        <v>1</v>
      </c>
      <c r="F62" s="37">
        <f t="shared" si="241"/>
        <v>5</v>
      </c>
      <c r="G62" s="37">
        <f t="shared" si="241"/>
        <v>6</v>
      </c>
      <c r="H62" s="37">
        <f>SUM(H57:H61)</f>
        <v>0</v>
      </c>
      <c r="I62" s="37">
        <f t="shared" ref="I62" si="242">SUM(I57:I61)</f>
        <v>0</v>
      </c>
      <c r="J62" s="24">
        <f t="shared" ref="J62" si="243">SUM(J57:J61)</f>
        <v>19</v>
      </c>
      <c r="K62" s="24">
        <f t="shared" ref="K62" si="244">SUM(K57:K61)</f>
        <v>16</v>
      </c>
      <c r="L62" s="24">
        <f t="shared" ref="L62" si="245">SUM(L57:L61)</f>
        <v>35</v>
      </c>
      <c r="M62" s="37">
        <f t="shared" ref="M62:Q62" si="246">SUM(M57:M61)</f>
        <v>22</v>
      </c>
      <c r="N62" s="37">
        <f>SUM(N57:N61)</f>
        <v>7</v>
      </c>
      <c r="O62" s="37">
        <f t="shared" si="246"/>
        <v>0</v>
      </c>
      <c r="P62" s="37">
        <f t="shared" si="246"/>
        <v>3</v>
      </c>
      <c r="Q62" s="37">
        <f t="shared" si="246"/>
        <v>3</v>
      </c>
      <c r="R62" s="37">
        <f t="shared" ref="R62:BE62" si="247">SUM(R57:R61)</f>
        <v>170</v>
      </c>
      <c r="S62" s="37">
        <f t="shared" si="247"/>
        <v>119</v>
      </c>
      <c r="T62" s="37">
        <f t="shared" si="247"/>
        <v>15</v>
      </c>
      <c r="U62" s="37">
        <f t="shared" si="247"/>
        <v>46</v>
      </c>
      <c r="V62" s="37">
        <f t="shared" si="247"/>
        <v>61</v>
      </c>
      <c r="W62" s="37">
        <f t="shared" si="247"/>
        <v>68</v>
      </c>
      <c r="X62" s="37">
        <f t="shared" si="247"/>
        <v>79</v>
      </c>
      <c r="Y62" s="37">
        <f t="shared" si="247"/>
        <v>8</v>
      </c>
      <c r="Z62" s="37">
        <f t="shared" si="247"/>
        <v>18</v>
      </c>
      <c r="AA62" s="37">
        <f t="shared" si="247"/>
        <v>26</v>
      </c>
      <c r="AB62" s="37">
        <f t="shared" si="247"/>
        <v>13</v>
      </c>
      <c r="AC62" s="37">
        <f t="shared" si="247"/>
        <v>106</v>
      </c>
      <c r="AD62" s="37">
        <f t="shared" si="247"/>
        <v>9</v>
      </c>
      <c r="AE62" s="37">
        <f t="shared" si="247"/>
        <v>22</v>
      </c>
      <c r="AF62" s="37">
        <f t="shared" si="247"/>
        <v>31</v>
      </c>
      <c r="AG62" s="37">
        <f t="shared" ref="AG62:AK62" si="248">SUM(AG57:AG61)</f>
        <v>12</v>
      </c>
      <c r="AH62" s="37">
        <f t="shared" si="248"/>
        <v>27</v>
      </c>
      <c r="AI62" s="37">
        <f t="shared" si="248"/>
        <v>8</v>
      </c>
      <c r="AJ62" s="37">
        <f t="shared" si="248"/>
        <v>15</v>
      </c>
      <c r="AK62" s="37">
        <f t="shared" si="248"/>
        <v>23</v>
      </c>
      <c r="AL62" s="37">
        <f t="shared" si="247"/>
        <v>5</v>
      </c>
      <c r="AM62" s="37">
        <f t="shared" si="247"/>
        <v>27</v>
      </c>
      <c r="AN62" s="37">
        <f t="shared" si="247"/>
        <v>10</v>
      </c>
      <c r="AO62" s="37">
        <f t="shared" si="247"/>
        <v>6</v>
      </c>
      <c r="AP62" s="37">
        <f t="shared" si="247"/>
        <v>16</v>
      </c>
      <c r="AQ62" s="37">
        <f t="shared" ref="AQ62:AU62" si="249">SUM(AQ57:AQ61)</f>
        <v>0</v>
      </c>
      <c r="AR62" s="37">
        <f t="shared" si="249"/>
        <v>0</v>
      </c>
      <c r="AS62" s="37">
        <f t="shared" si="249"/>
        <v>3</v>
      </c>
      <c r="AT62" s="37">
        <f t="shared" si="249"/>
        <v>1</v>
      </c>
      <c r="AU62" s="37">
        <f t="shared" si="249"/>
        <v>4</v>
      </c>
      <c r="AV62" s="37">
        <f t="shared" ref="AV62:AZ62" si="250">SUM(AV57:AV61)</f>
        <v>0</v>
      </c>
      <c r="AW62" s="37">
        <f t="shared" si="250"/>
        <v>0</v>
      </c>
      <c r="AX62" s="37">
        <f t="shared" si="250"/>
        <v>0</v>
      </c>
      <c r="AY62" s="37">
        <f t="shared" si="250"/>
        <v>0</v>
      </c>
      <c r="AZ62" s="37">
        <f t="shared" si="250"/>
        <v>0</v>
      </c>
      <c r="BA62" s="37">
        <f t="shared" si="247"/>
        <v>0</v>
      </c>
      <c r="BB62" s="37">
        <f t="shared" si="247"/>
        <v>0</v>
      </c>
      <c r="BC62" s="37">
        <f t="shared" si="247"/>
        <v>3</v>
      </c>
      <c r="BD62" s="37">
        <f t="shared" si="247"/>
        <v>2</v>
      </c>
      <c r="BE62" s="37">
        <f t="shared" si="247"/>
        <v>5</v>
      </c>
      <c r="BF62" s="37">
        <f t="shared" si="229"/>
        <v>360</v>
      </c>
      <c r="BG62" s="37">
        <f t="shared" si="230"/>
        <v>375</v>
      </c>
      <c r="BH62" s="37">
        <f t="shared" si="231"/>
        <v>76</v>
      </c>
      <c r="BI62" s="37">
        <f t="shared" si="232"/>
        <v>134</v>
      </c>
      <c r="BJ62" s="37">
        <f t="shared" si="233"/>
        <v>210</v>
      </c>
      <c r="BK62" s="38"/>
      <c r="BL62" s="37">
        <f t="shared" ref="BL62:BQ62" si="251">SUM(BL57:BL61)</f>
        <v>0</v>
      </c>
      <c r="BM62" s="37">
        <f t="shared" si="251"/>
        <v>0</v>
      </c>
      <c r="BN62" s="37">
        <f t="shared" si="251"/>
        <v>0</v>
      </c>
      <c r="BO62" s="37">
        <f>SUM(BO57:BO61)</f>
        <v>76</v>
      </c>
      <c r="BP62" s="37">
        <f t="shared" si="251"/>
        <v>134</v>
      </c>
      <c r="BQ62" s="24">
        <f t="shared" si="251"/>
        <v>210</v>
      </c>
      <c r="BR62" s="124"/>
      <c r="BS62" s="1"/>
    </row>
    <row r="63" spans="1:71" s="2" customFormat="1" ht="23.25" customHeight="1" x14ac:dyDescent="0.3">
      <c r="A63" s="54"/>
      <c r="B63" s="55" t="s">
        <v>49</v>
      </c>
      <c r="C63" s="37">
        <f>C62</f>
        <v>70</v>
      </c>
      <c r="D63" s="37">
        <f t="shared" ref="D63:G64" si="252">D62</f>
        <v>10</v>
      </c>
      <c r="E63" s="37">
        <f t="shared" si="252"/>
        <v>1</v>
      </c>
      <c r="F63" s="37">
        <f t="shared" si="252"/>
        <v>5</v>
      </c>
      <c r="G63" s="37">
        <f t="shared" si="252"/>
        <v>6</v>
      </c>
      <c r="H63" s="37">
        <f>H62</f>
        <v>0</v>
      </c>
      <c r="I63" s="37">
        <f t="shared" ref="I63:I64" si="253">I62</f>
        <v>0</v>
      </c>
      <c r="J63" s="37">
        <f t="shared" ref="J63:J64" si="254">J62</f>
        <v>19</v>
      </c>
      <c r="K63" s="37">
        <f t="shared" ref="K63:K64" si="255">K62</f>
        <v>16</v>
      </c>
      <c r="L63" s="37">
        <f t="shared" ref="L63:L64" si="256">L62</f>
        <v>35</v>
      </c>
      <c r="M63" s="37">
        <f t="shared" ref="M63:BQ64" si="257">M62</f>
        <v>22</v>
      </c>
      <c r="N63" s="37">
        <f t="shared" si="257"/>
        <v>7</v>
      </c>
      <c r="O63" s="37">
        <f t="shared" si="257"/>
        <v>0</v>
      </c>
      <c r="P63" s="37">
        <f t="shared" si="257"/>
        <v>3</v>
      </c>
      <c r="Q63" s="37">
        <f t="shared" si="257"/>
        <v>3</v>
      </c>
      <c r="R63" s="37">
        <f t="shared" si="257"/>
        <v>170</v>
      </c>
      <c r="S63" s="37">
        <f t="shared" ref="S63" si="258">S62</f>
        <v>119</v>
      </c>
      <c r="T63" s="37">
        <f t="shared" si="257"/>
        <v>15</v>
      </c>
      <c r="U63" s="37">
        <f t="shared" si="257"/>
        <v>46</v>
      </c>
      <c r="V63" s="37">
        <f t="shared" si="257"/>
        <v>61</v>
      </c>
      <c r="W63" s="37">
        <f t="shared" ref="W63:AK64" si="259">W62</f>
        <v>68</v>
      </c>
      <c r="X63" s="37">
        <f t="shared" ref="X63" si="260">X62</f>
        <v>79</v>
      </c>
      <c r="Y63" s="37">
        <f t="shared" si="259"/>
        <v>8</v>
      </c>
      <c r="Z63" s="37">
        <f t="shared" si="259"/>
        <v>18</v>
      </c>
      <c r="AA63" s="37">
        <f t="shared" si="259"/>
        <v>26</v>
      </c>
      <c r="AB63" s="37">
        <f t="shared" si="259"/>
        <v>13</v>
      </c>
      <c r="AC63" s="37">
        <f t="shared" ref="AC63" si="261">AC62</f>
        <v>106</v>
      </c>
      <c r="AD63" s="37">
        <f t="shared" si="259"/>
        <v>9</v>
      </c>
      <c r="AE63" s="37">
        <f t="shared" si="259"/>
        <v>22</v>
      </c>
      <c r="AF63" s="37">
        <f t="shared" si="259"/>
        <v>31</v>
      </c>
      <c r="AG63" s="37">
        <f t="shared" si="259"/>
        <v>12</v>
      </c>
      <c r="AH63" s="37">
        <f t="shared" si="259"/>
        <v>27</v>
      </c>
      <c r="AI63" s="37">
        <f t="shared" si="259"/>
        <v>8</v>
      </c>
      <c r="AJ63" s="37">
        <f t="shared" si="259"/>
        <v>15</v>
      </c>
      <c r="AK63" s="37">
        <f t="shared" si="259"/>
        <v>23</v>
      </c>
      <c r="AL63" s="37">
        <f t="shared" si="257"/>
        <v>5</v>
      </c>
      <c r="AM63" s="37">
        <f t="shared" ref="AM63" si="262">AM62</f>
        <v>27</v>
      </c>
      <c r="AN63" s="37">
        <f t="shared" si="257"/>
        <v>10</v>
      </c>
      <c r="AO63" s="37">
        <f t="shared" si="257"/>
        <v>6</v>
      </c>
      <c r="AP63" s="37">
        <f t="shared" si="257"/>
        <v>16</v>
      </c>
      <c r="AQ63" s="37">
        <f t="shared" si="257"/>
        <v>0</v>
      </c>
      <c r="AR63" s="37">
        <f t="shared" si="257"/>
        <v>0</v>
      </c>
      <c r="AS63" s="37">
        <f t="shared" si="257"/>
        <v>3</v>
      </c>
      <c r="AT63" s="37">
        <f t="shared" si="257"/>
        <v>1</v>
      </c>
      <c r="AU63" s="37">
        <f t="shared" si="257"/>
        <v>4</v>
      </c>
      <c r="AV63" s="37">
        <f t="shared" si="257"/>
        <v>0</v>
      </c>
      <c r="AW63" s="37">
        <f t="shared" si="257"/>
        <v>0</v>
      </c>
      <c r="AX63" s="37">
        <f t="shared" si="257"/>
        <v>0</v>
      </c>
      <c r="AY63" s="37">
        <f t="shared" si="257"/>
        <v>0</v>
      </c>
      <c r="AZ63" s="37">
        <f t="shared" si="257"/>
        <v>0</v>
      </c>
      <c r="BA63" s="37">
        <f t="shared" ref="BA63:BE64" si="263">BA62</f>
        <v>0</v>
      </c>
      <c r="BB63" s="37">
        <f t="shared" si="263"/>
        <v>0</v>
      </c>
      <c r="BC63" s="37">
        <f t="shared" si="263"/>
        <v>3</v>
      </c>
      <c r="BD63" s="37">
        <f t="shared" si="263"/>
        <v>2</v>
      </c>
      <c r="BE63" s="37">
        <f t="shared" si="263"/>
        <v>5</v>
      </c>
      <c r="BF63" s="37">
        <f t="shared" si="229"/>
        <v>360</v>
      </c>
      <c r="BG63" s="37">
        <f t="shared" si="230"/>
        <v>375</v>
      </c>
      <c r="BH63" s="37">
        <f t="shared" si="231"/>
        <v>76</v>
      </c>
      <c r="BI63" s="37">
        <f t="shared" si="232"/>
        <v>134</v>
      </c>
      <c r="BJ63" s="37">
        <f t="shared" si="233"/>
        <v>210</v>
      </c>
      <c r="BK63" s="38"/>
      <c r="BL63" s="37">
        <f t="shared" si="257"/>
        <v>0</v>
      </c>
      <c r="BM63" s="37">
        <f t="shared" si="257"/>
        <v>0</v>
      </c>
      <c r="BN63" s="37">
        <f t="shared" si="257"/>
        <v>0</v>
      </c>
      <c r="BO63" s="37">
        <f t="shared" si="257"/>
        <v>76</v>
      </c>
      <c r="BP63" s="37">
        <f t="shared" si="257"/>
        <v>134</v>
      </c>
      <c r="BQ63" s="24">
        <f t="shared" si="257"/>
        <v>210</v>
      </c>
      <c r="BR63" s="124"/>
      <c r="BS63" s="1"/>
    </row>
    <row r="64" spans="1:71" s="2" customFormat="1" ht="23.25" customHeight="1" x14ac:dyDescent="0.3">
      <c r="A64" s="26"/>
      <c r="B64" s="71" t="s">
        <v>34</v>
      </c>
      <c r="C64" s="119">
        <f>C63</f>
        <v>70</v>
      </c>
      <c r="D64" s="119">
        <f t="shared" si="252"/>
        <v>10</v>
      </c>
      <c r="E64" s="119">
        <f t="shared" si="252"/>
        <v>1</v>
      </c>
      <c r="F64" s="119">
        <f t="shared" si="252"/>
        <v>5</v>
      </c>
      <c r="G64" s="119">
        <f t="shared" si="252"/>
        <v>6</v>
      </c>
      <c r="H64" s="28">
        <f>H63</f>
        <v>0</v>
      </c>
      <c r="I64" s="28">
        <f t="shared" si="253"/>
        <v>0</v>
      </c>
      <c r="J64" s="28">
        <f t="shared" si="254"/>
        <v>19</v>
      </c>
      <c r="K64" s="28">
        <f t="shared" si="255"/>
        <v>16</v>
      </c>
      <c r="L64" s="28">
        <f t="shared" si="256"/>
        <v>35</v>
      </c>
      <c r="M64" s="28">
        <f t="shared" si="257"/>
        <v>22</v>
      </c>
      <c r="N64" s="28">
        <f>N63</f>
        <v>7</v>
      </c>
      <c r="O64" s="28">
        <f t="shared" si="257"/>
        <v>0</v>
      </c>
      <c r="P64" s="28">
        <f t="shared" si="257"/>
        <v>3</v>
      </c>
      <c r="Q64" s="28">
        <f t="shared" si="257"/>
        <v>3</v>
      </c>
      <c r="R64" s="28">
        <f t="shared" si="257"/>
        <v>170</v>
      </c>
      <c r="S64" s="28">
        <f t="shared" ref="S64" si="264">S63</f>
        <v>119</v>
      </c>
      <c r="T64" s="28">
        <f>T63</f>
        <v>15</v>
      </c>
      <c r="U64" s="28">
        <f t="shared" si="257"/>
        <v>46</v>
      </c>
      <c r="V64" s="28">
        <f t="shared" si="257"/>
        <v>61</v>
      </c>
      <c r="W64" s="28">
        <f t="shared" ref="W64:AG64" si="265">W63</f>
        <v>68</v>
      </c>
      <c r="X64" s="28">
        <f t="shared" ref="X64" si="266">X63</f>
        <v>79</v>
      </c>
      <c r="Y64" s="28">
        <f t="shared" si="265"/>
        <v>8</v>
      </c>
      <c r="Z64" s="28">
        <f t="shared" si="265"/>
        <v>18</v>
      </c>
      <c r="AA64" s="28">
        <f t="shared" si="265"/>
        <v>26</v>
      </c>
      <c r="AB64" s="28">
        <f t="shared" si="265"/>
        <v>13</v>
      </c>
      <c r="AC64" s="28">
        <f t="shared" ref="AC64" si="267">AC63</f>
        <v>106</v>
      </c>
      <c r="AD64" s="28">
        <f t="shared" si="265"/>
        <v>9</v>
      </c>
      <c r="AE64" s="28">
        <f t="shared" si="265"/>
        <v>22</v>
      </c>
      <c r="AF64" s="28">
        <f t="shared" si="265"/>
        <v>31</v>
      </c>
      <c r="AG64" s="28">
        <f t="shared" si="265"/>
        <v>12</v>
      </c>
      <c r="AH64" s="28">
        <f t="shared" si="259"/>
        <v>27</v>
      </c>
      <c r="AI64" s="28">
        <f t="shared" si="259"/>
        <v>8</v>
      </c>
      <c r="AJ64" s="28">
        <f t="shared" si="259"/>
        <v>15</v>
      </c>
      <c r="AK64" s="28">
        <f t="shared" si="259"/>
        <v>23</v>
      </c>
      <c r="AL64" s="28">
        <f t="shared" si="257"/>
        <v>5</v>
      </c>
      <c r="AM64" s="28">
        <f t="shared" ref="AM64" si="268">AM63</f>
        <v>27</v>
      </c>
      <c r="AN64" s="28">
        <f t="shared" si="257"/>
        <v>10</v>
      </c>
      <c r="AO64" s="28">
        <f t="shared" si="257"/>
        <v>6</v>
      </c>
      <c r="AP64" s="28">
        <f t="shared" si="257"/>
        <v>16</v>
      </c>
      <c r="AQ64" s="28">
        <f t="shared" si="257"/>
        <v>0</v>
      </c>
      <c r="AR64" s="28">
        <f t="shared" si="257"/>
        <v>0</v>
      </c>
      <c r="AS64" s="28">
        <f t="shared" si="257"/>
        <v>3</v>
      </c>
      <c r="AT64" s="28">
        <f t="shared" si="257"/>
        <v>1</v>
      </c>
      <c r="AU64" s="28">
        <f t="shared" si="257"/>
        <v>4</v>
      </c>
      <c r="AV64" s="28">
        <f t="shared" si="257"/>
        <v>0</v>
      </c>
      <c r="AW64" s="28">
        <f t="shared" si="257"/>
        <v>0</v>
      </c>
      <c r="AX64" s="28">
        <f t="shared" si="257"/>
        <v>0</v>
      </c>
      <c r="AY64" s="28">
        <f t="shared" si="257"/>
        <v>0</v>
      </c>
      <c r="AZ64" s="28">
        <f t="shared" si="257"/>
        <v>0</v>
      </c>
      <c r="BA64" s="28">
        <f t="shared" ref="BA64" si="269">BA63</f>
        <v>0</v>
      </c>
      <c r="BB64" s="28">
        <f t="shared" si="263"/>
        <v>0</v>
      </c>
      <c r="BC64" s="28">
        <f t="shared" si="263"/>
        <v>3</v>
      </c>
      <c r="BD64" s="28">
        <f t="shared" si="263"/>
        <v>2</v>
      </c>
      <c r="BE64" s="28">
        <f t="shared" si="263"/>
        <v>5</v>
      </c>
      <c r="BF64" s="28">
        <f t="shared" si="229"/>
        <v>360</v>
      </c>
      <c r="BG64" s="28">
        <f t="shared" si="230"/>
        <v>375</v>
      </c>
      <c r="BH64" s="46">
        <f t="shared" si="231"/>
        <v>76</v>
      </c>
      <c r="BI64" s="46">
        <f t="shared" si="232"/>
        <v>134</v>
      </c>
      <c r="BJ64" s="46">
        <f t="shared" si="233"/>
        <v>210</v>
      </c>
      <c r="BK64" s="47"/>
      <c r="BL64" s="46">
        <f t="shared" si="257"/>
        <v>0</v>
      </c>
      <c r="BM64" s="46">
        <f t="shared" si="257"/>
        <v>0</v>
      </c>
      <c r="BN64" s="46">
        <f t="shared" si="257"/>
        <v>0</v>
      </c>
      <c r="BO64" s="46">
        <f t="shared" si="257"/>
        <v>76</v>
      </c>
      <c r="BP64" s="46">
        <f t="shared" si="257"/>
        <v>134</v>
      </c>
      <c r="BQ64" s="28">
        <f t="shared" si="257"/>
        <v>210</v>
      </c>
      <c r="BR64" s="124"/>
      <c r="BS64" s="1"/>
    </row>
    <row r="65" spans="1:70" ht="23.25" customHeight="1" x14ac:dyDescent="0.3">
      <c r="A65" s="115" t="s">
        <v>35</v>
      </c>
      <c r="B65" s="116"/>
      <c r="C65" s="117"/>
      <c r="D65" s="118"/>
      <c r="E65" s="118"/>
      <c r="F65" s="118"/>
      <c r="G65" s="110"/>
      <c r="H65" s="110"/>
      <c r="I65" s="110"/>
      <c r="J65" s="110"/>
      <c r="K65" s="110"/>
      <c r="L65" s="110"/>
      <c r="M65" s="110"/>
      <c r="N65" s="110"/>
      <c r="O65" s="110"/>
      <c r="P65" s="110"/>
      <c r="Q65" s="110"/>
      <c r="R65" s="118"/>
      <c r="S65" s="118"/>
      <c r="T65" s="118"/>
      <c r="U65" s="118"/>
      <c r="V65" s="110"/>
      <c r="W65" s="110"/>
      <c r="X65" s="110"/>
      <c r="Y65" s="110"/>
      <c r="Z65" s="110"/>
      <c r="AA65" s="110"/>
      <c r="AB65" s="110"/>
      <c r="AC65" s="110"/>
      <c r="AD65" s="110"/>
      <c r="AE65" s="110"/>
      <c r="AF65" s="110"/>
      <c r="AG65" s="110"/>
      <c r="AH65" s="110"/>
      <c r="AI65" s="110"/>
      <c r="AJ65" s="110"/>
      <c r="AK65" s="110"/>
      <c r="AL65" s="118"/>
      <c r="AM65" s="118"/>
      <c r="AN65" s="118"/>
      <c r="AO65" s="118"/>
      <c r="AP65" s="110"/>
      <c r="AQ65" s="110"/>
      <c r="AR65" s="110"/>
      <c r="AS65" s="110"/>
      <c r="AT65" s="110"/>
      <c r="AU65" s="110"/>
      <c r="AV65" s="110"/>
      <c r="AW65" s="110"/>
      <c r="AX65" s="110"/>
      <c r="AY65" s="110"/>
      <c r="AZ65" s="110"/>
      <c r="BA65" s="110"/>
      <c r="BB65" s="110"/>
      <c r="BC65" s="110"/>
      <c r="BD65" s="110"/>
      <c r="BE65" s="110"/>
      <c r="BF65" s="110"/>
      <c r="BG65" s="110"/>
      <c r="BH65" s="31"/>
      <c r="BI65" s="31"/>
      <c r="BJ65" s="31"/>
      <c r="BK65" s="59"/>
      <c r="BL65" s="31"/>
      <c r="BM65" s="31"/>
      <c r="BN65" s="31"/>
      <c r="BO65" s="31"/>
      <c r="BP65" s="31"/>
      <c r="BQ65" s="51"/>
      <c r="BR65" s="124"/>
    </row>
    <row r="66" spans="1:70" ht="23.25" customHeight="1" x14ac:dyDescent="0.3">
      <c r="A66" s="48"/>
      <c r="B66" s="11" t="s">
        <v>48</v>
      </c>
      <c r="C66" s="49"/>
      <c r="D66" s="50"/>
      <c r="E66" s="50"/>
      <c r="F66" s="50"/>
      <c r="G66" s="31"/>
      <c r="H66" s="31"/>
      <c r="I66" s="31"/>
      <c r="J66" s="31"/>
      <c r="K66" s="31"/>
      <c r="L66" s="31"/>
      <c r="M66" s="31"/>
      <c r="N66" s="31"/>
      <c r="O66" s="31"/>
      <c r="P66" s="31"/>
      <c r="Q66" s="31"/>
      <c r="R66" s="50"/>
      <c r="S66" s="50"/>
      <c r="T66" s="50"/>
      <c r="U66" s="50"/>
      <c r="V66" s="31"/>
      <c r="W66" s="31"/>
      <c r="X66" s="31"/>
      <c r="Y66" s="31"/>
      <c r="Z66" s="31"/>
      <c r="AA66" s="31"/>
      <c r="AB66" s="31"/>
      <c r="AC66" s="31"/>
      <c r="AD66" s="31"/>
      <c r="AE66" s="31"/>
      <c r="AF66" s="31"/>
      <c r="AG66" s="31"/>
      <c r="AH66" s="31"/>
      <c r="AI66" s="31"/>
      <c r="AJ66" s="31"/>
      <c r="AK66" s="31"/>
      <c r="AL66" s="50"/>
      <c r="AM66" s="50"/>
      <c r="AN66" s="50"/>
      <c r="AO66" s="50"/>
      <c r="AP66" s="31"/>
      <c r="AQ66" s="31"/>
      <c r="AR66" s="31"/>
      <c r="AS66" s="31"/>
      <c r="AT66" s="31"/>
      <c r="AU66" s="31"/>
      <c r="AV66" s="31"/>
      <c r="AW66" s="31"/>
      <c r="AX66" s="31"/>
      <c r="AY66" s="31"/>
      <c r="AZ66" s="31"/>
      <c r="BA66" s="31"/>
      <c r="BB66" s="31"/>
      <c r="BC66" s="31"/>
      <c r="BD66" s="31"/>
      <c r="BE66" s="31"/>
      <c r="BF66" s="31"/>
      <c r="BG66" s="31"/>
      <c r="BH66" s="31"/>
      <c r="BI66" s="31"/>
      <c r="BJ66" s="31"/>
      <c r="BK66" s="59"/>
      <c r="BL66" s="31"/>
      <c r="BM66" s="31"/>
      <c r="BN66" s="31"/>
      <c r="BO66" s="31"/>
      <c r="BP66" s="31"/>
      <c r="BQ66" s="51"/>
      <c r="BR66" s="124"/>
    </row>
    <row r="67" spans="1:70" ht="23.25" customHeight="1" x14ac:dyDescent="0.3">
      <c r="A67" s="20"/>
      <c r="B67" s="5" t="s">
        <v>67</v>
      </c>
      <c r="C67" s="32"/>
      <c r="D67" s="92"/>
      <c r="E67" s="92"/>
      <c r="F67" s="92"/>
      <c r="G67" s="31"/>
      <c r="H67" s="31"/>
      <c r="I67" s="31"/>
      <c r="J67" s="31"/>
      <c r="K67" s="31"/>
      <c r="L67" s="31"/>
      <c r="M67" s="31"/>
      <c r="N67" s="31"/>
      <c r="O67" s="31"/>
      <c r="P67" s="31"/>
      <c r="Q67" s="31"/>
      <c r="R67" s="92"/>
      <c r="S67" s="92"/>
      <c r="T67" s="93"/>
      <c r="U67" s="93"/>
      <c r="V67" s="31"/>
      <c r="W67" s="31"/>
      <c r="X67" s="31"/>
      <c r="Y67" s="31"/>
      <c r="Z67" s="31"/>
      <c r="AA67" s="31"/>
      <c r="AB67" s="31"/>
      <c r="AC67" s="31"/>
      <c r="AD67" s="31"/>
      <c r="AE67" s="31"/>
      <c r="AF67" s="31"/>
      <c r="AG67" s="31"/>
      <c r="AH67" s="31"/>
      <c r="AI67" s="31"/>
      <c r="AJ67" s="31"/>
      <c r="AK67" s="31"/>
      <c r="AL67" s="92"/>
      <c r="AM67" s="92"/>
      <c r="AN67" s="92"/>
      <c r="AO67" s="92"/>
      <c r="AP67" s="31"/>
      <c r="AQ67" s="31"/>
      <c r="AR67" s="31"/>
      <c r="AS67" s="31"/>
      <c r="AT67" s="31"/>
      <c r="AU67" s="31"/>
      <c r="AV67" s="31"/>
      <c r="AW67" s="31"/>
      <c r="AX67" s="31"/>
      <c r="AY67" s="31"/>
      <c r="AZ67" s="31"/>
      <c r="BA67" s="31"/>
      <c r="BB67" s="31"/>
      <c r="BC67" s="31"/>
      <c r="BD67" s="31"/>
      <c r="BE67" s="31"/>
      <c r="BF67" s="31"/>
      <c r="BG67" s="31"/>
      <c r="BH67" s="31"/>
      <c r="BI67" s="31"/>
      <c r="BJ67" s="31"/>
      <c r="BK67" s="59"/>
      <c r="BL67" s="31"/>
      <c r="BM67" s="31"/>
      <c r="BN67" s="31"/>
      <c r="BO67" s="31"/>
      <c r="BP67" s="31"/>
      <c r="BQ67" s="51"/>
      <c r="BR67" s="124"/>
    </row>
    <row r="68" spans="1:70" ht="23.25" customHeight="1" x14ac:dyDescent="0.3">
      <c r="A68" s="20"/>
      <c r="B68" s="21" t="s">
        <v>77</v>
      </c>
      <c r="C68" s="22">
        <v>0</v>
      </c>
      <c r="D68" s="22">
        <v>0</v>
      </c>
      <c r="E68" s="22">
        <v>0</v>
      </c>
      <c r="F68" s="22">
        <v>0</v>
      </c>
      <c r="G68" s="22">
        <f t="shared" ref="G68:G82" si="270">E68+F68</f>
        <v>0</v>
      </c>
      <c r="H68" s="22">
        <v>0</v>
      </c>
      <c r="I68" s="22">
        <v>0</v>
      </c>
      <c r="J68" s="22">
        <f>17+20</f>
        <v>37</v>
      </c>
      <c r="K68" s="22">
        <f>18+6</f>
        <v>24</v>
      </c>
      <c r="L68" s="22">
        <f>SUM(J68:K68)</f>
        <v>61</v>
      </c>
      <c r="M68" s="22">
        <v>0</v>
      </c>
      <c r="N68" s="22">
        <v>0</v>
      </c>
      <c r="O68" s="22">
        <v>0</v>
      </c>
      <c r="P68" s="22">
        <v>0</v>
      </c>
      <c r="Q68" s="22">
        <f t="shared" ref="Q68:Q82" si="271">O68+P68</f>
        <v>0</v>
      </c>
      <c r="R68" s="22">
        <v>335</v>
      </c>
      <c r="S68" s="22">
        <v>347</v>
      </c>
      <c r="T68" s="22">
        <v>99</v>
      </c>
      <c r="U68" s="22">
        <v>80</v>
      </c>
      <c r="V68" s="22">
        <f t="shared" ref="V68:V82" si="272">T68+U68</f>
        <v>179</v>
      </c>
      <c r="W68" s="22">
        <v>45</v>
      </c>
      <c r="X68" s="22">
        <v>237</v>
      </c>
      <c r="Y68" s="22">
        <v>77</v>
      </c>
      <c r="Z68" s="22">
        <v>45</v>
      </c>
      <c r="AA68" s="22">
        <f t="shared" ref="AA68:AA82" si="273">Y68+Z68</f>
        <v>122</v>
      </c>
      <c r="AB68" s="22">
        <v>45</v>
      </c>
      <c r="AC68" s="22">
        <v>491</v>
      </c>
      <c r="AD68" s="22">
        <v>51</v>
      </c>
      <c r="AE68" s="22">
        <v>20</v>
      </c>
      <c r="AF68" s="22">
        <f t="shared" ref="AF68:AF82" si="274">AD68+AE68</f>
        <v>71</v>
      </c>
      <c r="AG68" s="22">
        <v>0</v>
      </c>
      <c r="AH68" s="22">
        <v>0</v>
      </c>
      <c r="AI68" s="22">
        <v>0</v>
      </c>
      <c r="AJ68" s="22">
        <v>0</v>
      </c>
      <c r="AK68" s="22">
        <f t="shared" ref="AK68:AK82" si="275">AI68+AJ68</f>
        <v>0</v>
      </c>
      <c r="AL68" s="22">
        <v>0</v>
      </c>
      <c r="AM68" s="22">
        <v>75</v>
      </c>
      <c r="AN68" s="22">
        <v>20</v>
      </c>
      <c r="AO68" s="22">
        <v>18</v>
      </c>
      <c r="AP68" s="22">
        <f t="shared" ref="AP68:AP82" si="276">AN68+AO68</f>
        <v>38</v>
      </c>
      <c r="AQ68" s="22">
        <v>0</v>
      </c>
      <c r="AR68" s="22">
        <v>0</v>
      </c>
      <c r="AS68" s="22">
        <v>12</v>
      </c>
      <c r="AT68" s="22">
        <v>1</v>
      </c>
      <c r="AU68" s="22">
        <f t="shared" ref="AU68:AU82" si="277">AS68+AT68</f>
        <v>13</v>
      </c>
      <c r="AV68" s="22">
        <v>0</v>
      </c>
      <c r="AW68" s="22">
        <v>0</v>
      </c>
      <c r="AX68" s="22">
        <v>2</v>
      </c>
      <c r="AY68" s="22">
        <v>2</v>
      </c>
      <c r="AZ68" s="22">
        <f t="shared" ref="AZ68:AZ82" si="278">AX68+AY68</f>
        <v>4</v>
      </c>
      <c r="BA68" s="22">
        <v>0</v>
      </c>
      <c r="BB68" s="22">
        <v>0</v>
      </c>
      <c r="BC68" s="22">
        <v>0</v>
      </c>
      <c r="BD68" s="22">
        <v>0</v>
      </c>
      <c r="BE68" s="22">
        <f t="shared" ref="BE68:BE82" si="279">BC68+BD68</f>
        <v>0</v>
      </c>
      <c r="BF68" s="24">
        <f t="shared" ref="BF68:BF83" si="280">C68+M68+R68+W68+AB68+AG68+AL68+AQ68+AV68+BA68+H68</f>
        <v>425</v>
      </c>
      <c r="BG68" s="24">
        <f t="shared" ref="BG68:BG83" si="281">D68+N68+S68+X68+AC68+AH68+AM68+AR68+AW68+BB68+I68</f>
        <v>1150</v>
      </c>
      <c r="BH68" s="24">
        <f t="shared" ref="BH68:BH83" si="282">E68+O68+T68+Y68+AD68+AI68+AN68+AS68+AX68+BC68+J68</f>
        <v>298</v>
      </c>
      <c r="BI68" s="24">
        <f t="shared" ref="BI68:BI83" si="283">F68+P68+U68+Z68+AE68+AJ68+AO68+AT68+AY68+BD68+K68</f>
        <v>190</v>
      </c>
      <c r="BJ68" s="24">
        <f t="shared" ref="BJ68:BJ83" si="284">G68+Q68+V68+AA68+AF68+AK68+AP68+AU68+AZ68+BE68+L68</f>
        <v>488</v>
      </c>
      <c r="BK68" s="25">
        <v>2</v>
      </c>
      <c r="BL68" s="24" t="str">
        <f t="shared" ref="BL68:BL82" si="285">IF(BK68=1,BH68,"0")</f>
        <v>0</v>
      </c>
      <c r="BM68" s="24" t="str">
        <f t="shared" ref="BM68:BM82" si="286">IF(BK68=1,BI68,"0")</f>
        <v>0</v>
      </c>
      <c r="BN68" s="24">
        <f t="shared" ref="BN68:BN82" si="287">BL68+BM68</f>
        <v>0</v>
      </c>
      <c r="BO68" s="24">
        <f t="shared" ref="BO68:BO82" si="288">IF(BK68=2,BH68,"0")</f>
        <v>298</v>
      </c>
      <c r="BP68" s="24">
        <f t="shared" ref="BP68:BP82" si="289">IF(BK68=2,BI68,"0")</f>
        <v>190</v>
      </c>
      <c r="BQ68" s="24">
        <f t="shared" ref="BQ68:BQ82" si="290">BO68+BP68</f>
        <v>488</v>
      </c>
      <c r="BR68" s="124"/>
    </row>
    <row r="69" spans="1:70" ht="23.25" customHeight="1" x14ac:dyDescent="0.3">
      <c r="A69" s="20"/>
      <c r="B69" s="14" t="s">
        <v>13</v>
      </c>
      <c r="C69" s="22">
        <v>10</v>
      </c>
      <c r="D69" s="22">
        <v>12</v>
      </c>
      <c r="E69" s="22">
        <v>4</v>
      </c>
      <c r="F69" s="22">
        <v>2</v>
      </c>
      <c r="G69" s="22">
        <f t="shared" si="270"/>
        <v>6</v>
      </c>
      <c r="H69" s="22">
        <v>0</v>
      </c>
      <c r="I69" s="22">
        <v>0</v>
      </c>
      <c r="J69" s="22">
        <v>0</v>
      </c>
      <c r="K69" s="22">
        <v>0</v>
      </c>
      <c r="L69" s="22">
        <f t="shared" ref="L69:L82" si="291">SUM(J69:K69)</f>
        <v>0</v>
      </c>
      <c r="M69" s="22">
        <v>10</v>
      </c>
      <c r="N69" s="22">
        <v>34</v>
      </c>
      <c r="O69" s="22">
        <f>1+12+1</f>
        <v>14</v>
      </c>
      <c r="P69" s="22">
        <f>1+2</f>
        <v>3</v>
      </c>
      <c r="Q69" s="22">
        <f t="shared" si="271"/>
        <v>17</v>
      </c>
      <c r="R69" s="22">
        <v>0</v>
      </c>
      <c r="S69" s="22">
        <v>0</v>
      </c>
      <c r="T69" s="22">
        <v>0</v>
      </c>
      <c r="U69" s="22">
        <v>0</v>
      </c>
      <c r="V69" s="22">
        <f t="shared" si="272"/>
        <v>0</v>
      </c>
      <c r="W69" s="22">
        <v>0</v>
      </c>
      <c r="X69" s="22">
        <v>2</v>
      </c>
      <c r="Y69" s="22">
        <v>0</v>
      </c>
      <c r="Z69" s="22">
        <v>0</v>
      </c>
      <c r="AA69" s="22">
        <f t="shared" si="273"/>
        <v>0</v>
      </c>
      <c r="AB69" s="22">
        <v>0</v>
      </c>
      <c r="AC69" s="22">
        <v>0</v>
      </c>
      <c r="AD69" s="22">
        <v>0</v>
      </c>
      <c r="AE69" s="22">
        <v>0</v>
      </c>
      <c r="AF69" s="22">
        <f t="shared" si="274"/>
        <v>0</v>
      </c>
      <c r="AG69" s="22">
        <v>0</v>
      </c>
      <c r="AH69" s="22">
        <v>0</v>
      </c>
      <c r="AI69" s="22">
        <v>0</v>
      </c>
      <c r="AJ69" s="22">
        <v>0</v>
      </c>
      <c r="AK69" s="22">
        <f t="shared" si="275"/>
        <v>0</v>
      </c>
      <c r="AL69" s="22">
        <v>0</v>
      </c>
      <c r="AM69" s="22">
        <v>0</v>
      </c>
      <c r="AN69" s="22">
        <v>0</v>
      </c>
      <c r="AO69" s="22">
        <v>0</v>
      </c>
      <c r="AP69" s="22">
        <f t="shared" si="276"/>
        <v>0</v>
      </c>
      <c r="AQ69" s="22">
        <v>0</v>
      </c>
      <c r="AR69" s="22">
        <v>0</v>
      </c>
      <c r="AS69" s="22">
        <v>1</v>
      </c>
      <c r="AT69" s="22">
        <v>0</v>
      </c>
      <c r="AU69" s="22">
        <f t="shared" si="277"/>
        <v>1</v>
      </c>
      <c r="AV69" s="22">
        <v>0</v>
      </c>
      <c r="AW69" s="22">
        <v>0</v>
      </c>
      <c r="AX69" s="22">
        <v>0</v>
      </c>
      <c r="AY69" s="22">
        <v>0</v>
      </c>
      <c r="AZ69" s="22">
        <f t="shared" si="278"/>
        <v>0</v>
      </c>
      <c r="BA69" s="22">
        <v>0</v>
      </c>
      <c r="BB69" s="22">
        <v>0</v>
      </c>
      <c r="BC69" s="22">
        <v>0</v>
      </c>
      <c r="BD69" s="22">
        <v>0</v>
      </c>
      <c r="BE69" s="22">
        <f t="shared" si="279"/>
        <v>0</v>
      </c>
      <c r="BF69" s="24">
        <f t="shared" si="280"/>
        <v>20</v>
      </c>
      <c r="BG69" s="24">
        <f t="shared" si="281"/>
        <v>48</v>
      </c>
      <c r="BH69" s="24">
        <f t="shared" si="282"/>
        <v>19</v>
      </c>
      <c r="BI69" s="24">
        <f t="shared" si="283"/>
        <v>5</v>
      </c>
      <c r="BJ69" s="24">
        <f t="shared" si="284"/>
        <v>24</v>
      </c>
      <c r="BK69" s="25">
        <v>2</v>
      </c>
      <c r="BL69" s="24" t="str">
        <f t="shared" si="285"/>
        <v>0</v>
      </c>
      <c r="BM69" s="24" t="str">
        <f t="shared" si="286"/>
        <v>0</v>
      </c>
      <c r="BN69" s="24">
        <f t="shared" si="287"/>
        <v>0</v>
      </c>
      <c r="BO69" s="24">
        <f t="shared" si="288"/>
        <v>19</v>
      </c>
      <c r="BP69" s="24">
        <f t="shared" si="289"/>
        <v>5</v>
      </c>
      <c r="BQ69" s="24">
        <f t="shared" si="290"/>
        <v>24</v>
      </c>
      <c r="BR69" s="124"/>
    </row>
    <row r="70" spans="1:70" ht="23.25" customHeight="1" x14ac:dyDescent="0.3">
      <c r="A70" s="20"/>
      <c r="B70" s="104" t="s">
        <v>85</v>
      </c>
      <c r="C70" s="22">
        <v>0</v>
      </c>
      <c r="D70" s="22">
        <v>0</v>
      </c>
      <c r="E70" s="22">
        <v>0</v>
      </c>
      <c r="F70" s="22">
        <v>0</v>
      </c>
      <c r="G70" s="22">
        <f t="shared" si="270"/>
        <v>0</v>
      </c>
      <c r="H70" s="22">
        <v>0</v>
      </c>
      <c r="I70" s="22">
        <v>0</v>
      </c>
      <c r="J70" s="22">
        <v>0</v>
      </c>
      <c r="K70" s="22">
        <v>0</v>
      </c>
      <c r="L70" s="22">
        <f t="shared" si="291"/>
        <v>0</v>
      </c>
      <c r="M70" s="22">
        <v>0</v>
      </c>
      <c r="N70" s="22">
        <v>0</v>
      </c>
      <c r="O70" s="22">
        <v>0</v>
      </c>
      <c r="P70" s="22">
        <v>0</v>
      </c>
      <c r="Q70" s="22">
        <f t="shared" si="271"/>
        <v>0</v>
      </c>
      <c r="R70" s="22">
        <v>0</v>
      </c>
      <c r="S70" s="22">
        <v>0</v>
      </c>
      <c r="T70" s="22">
        <v>0</v>
      </c>
      <c r="U70" s="22">
        <v>0</v>
      </c>
      <c r="V70" s="22">
        <f t="shared" si="272"/>
        <v>0</v>
      </c>
      <c r="W70" s="22">
        <v>0</v>
      </c>
      <c r="X70" s="22">
        <v>0</v>
      </c>
      <c r="Y70" s="22">
        <v>0</v>
      </c>
      <c r="Z70" s="22">
        <v>0</v>
      </c>
      <c r="AA70" s="22">
        <f t="shared" si="273"/>
        <v>0</v>
      </c>
      <c r="AB70" s="22">
        <v>0</v>
      </c>
      <c r="AC70" s="22">
        <v>0</v>
      </c>
      <c r="AD70" s="22">
        <v>0</v>
      </c>
      <c r="AE70" s="22">
        <v>0</v>
      </c>
      <c r="AF70" s="22">
        <f t="shared" si="274"/>
        <v>0</v>
      </c>
      <c r="AG70" s="22">
        <v>0</v>
      </c>
      <c r="AH70" s="22">
        <v>0</v>
      </c>
      <c r="AI70" s="22">
        <v>0</v>
      </c>
      <c r="AJ70" s="22">
        <v>0</v>
      </c>
      <c r="AK70" s="22">
        <f t="shared" si="275"/>
        <v>0</v>
      </c>
      <c r="AL70" s="22">
        <v>0</v>
      </c>
      <c r="AM70" s="22">
        <v>0</v>
      </c>
      <c r="AN70" s="22">
        <v>0</v>
      </c>
      <c r="AO70" s="22">
        <v>0</v>
      </c>
      <c r="AP70" s="22">
        <f t="shared" si="276"/>
        <v>0</v>
      </c>
      <c r="AQ70" s="22">
        <v>0</v>
      </c>
      <c r="AR70" s="22">
        <v>0</v>
      </c>
      <c r="AS70" s="22">
        <v>1</v>
      </c>
      <c r="AT70" s="22">
        <v>0</v>
      </c>
      <c r="AU70" s="22">
        <f t="shared" si="277"/>
        <v>1</v>
      </c>
      <c r="AV70" s="22">
        <v>0</v>
      </c>
      <c r="AW70" s="22">
        <v>0</v>
      </c>
      <c r="AX70" s="22">
        <v>0</v>
      </c>
      <c r="AY70" s="22">
        <v>0</v>
      </c>
      <c r="AZ70" s="22">
        <f t="shared" si="278"/>
        <v>0</v>
      </c>
      <c r="BA70" s="22">
        <v>0</v>
      </c>
      <c r="BB70" s="22">
        <v>0</v>
      </c>
      <c r="BC70" s="22">
        <v>0</v>
      </c>
      <c r="BD70" s="22">
        <v>0</v>
      </c>
      <c r="BE70" s="22">
        <f t="shared" si="279"/>
        <v>0</v>
      </c>
      <c r="BF70" s="24">
        <f t="shared" si="280"/>
        <v>0</v>
      </c>
      <c r="BG70" s="24">
        <f t="shared" si="281"/>
        <v>0</v>
      </c>
      <c r="BH70" s="24">
        <f t="shared" si="282"/>
        <v>1</v>
      </c>
      <c r="BI70" s="24">
        <f t="shared" si="283"/>
        <v>0</v>
      </c>
      <c r="BJ70" s="24">
        <f t="shared" si="284"/>
        <v>1</v>
      </c>
      <c r="BK70" s="25">
        <v>2</v>
      </c>
      <c r="BL70" s="24" t="str">
        <f t="shared" si="285"/>
        <v>0</v>
      </c>
      <c r="BM70" s="24" t="str">
        <f t="shared" si="286"/>
        <v>0</v>
      </c>
      <c r="BN70" s="24">
        <f t="shared" si="287"/>
        <v>0</v>
      </c>
      <c r="BO70" s="24">
        <f t="shared" si="288"/>
        <v>1</v>
      </c>
      <c r="BP70" s="24">
        <f t="shared" si="289"/>
        <v>0</v>
      </c>
      <c r="BQ70" s="24">
        <f t="shared" si="290"/>
        <v>1</v>
      </c>
      <c r="BR70" s="124"/>
    </row>
    <row r="71" spans="1:70" ht="23.25" customHeight="1" x14ac:dyDescent="0.3">
      <c r="A71" s="20"/>
      <c r="B71" s="14" t="s">
        <v>12</v>
      </c>
      <c r="C71" s="22">
        <v>10</v>
      </c>
      <c r="D71" s="22">
        <v>5</v>
      </c>
      <c r="E71" s="22">
        <f>1+1</f>
        <v>2</v>
      </c>
      <c r="F71" s="22">
        <v>0</v>
      </c>
      <c r="G71" s="22">
        <f t="shared" si="270"/>
        <v>2</v>
      </c>
      <c r="H71" s="22">
        <v>0</v>
      </c>
      <c r="I71" s="22">
        <v>0</v>
      </c>
      <c r="J71" s="22">
        <v>0</v>
      </c>
      <c r="K71" s="22">
        <v>0</v>
      </c>
      <c r="L71" s="22">
        <f t="shared" si="291"/>
        <v>0</v>
      </c>
      <c r="M71" s="22">
        <v>10</v>
      </c>
      <c r="N71" s="22">
        <v>64</v>
      </c>
      <c r="O71" s="22">
        <v>18</v>
      </c>
      <c r="P71" s="22">
        <v>0</v>
      </c>
      <c r="Q71" s="22">
        <f t="shared" si="271"/>
        <v>18</v>
      </c>
      <c r="R71" s="22">
        <v>0</v>
      </c>
      <c r="S71" s="22">
        <v>0</v>
      </c>
      <c r="T71" s="22">
        <v>2</v>
      </c>
      <c r="U71" s="22">
        <v>0</v>
      </c>
      <c r="V71" s="22">
        <f t="shared" si="272"/>
        <v>2</v>
      </c>
      <c r="W71" s="22">
        <v>0</v>
      </c>
      <c r="X71" s="22">
        <v>0</v>
      </c>
      <c r="Y71" s="22">
        <v>0</v>
      </c>
      <c r="Z71" s="22">
        <v>0</v>
      </c>
      <c r="AA71" s="22">
        <f t="shared" si="273"/>
        <v>0</v>
      </c>
      <c r="AB71" s="22">
        <v>0</v>
      </c>
      <c r="AC71" s="22">
        <v>0</v>
      </c>
      <c r="AD71" s="22">
        <v>0</v>
      </c>
      <c r="AE71" s="22">
        <v>0</v>
      </c>
      <c r="AF71" s="22">
        <f t="shared" si="274"/>
        <v>0</v>
      </c>
      <c r="AG71" s="22">
        <v>0</v>
      </c>
      <c r="AH71" s="22">
        <v>0</v>
      </c>
      <c r="AI71" s="22">
        <v>0</v>
      </c>
      <c r="AJ71" s="22">
        <v>0</v>
      </c>
      <c r="AK71" s="22">
        <f t="shared" si="275"/>
        <v>0</v>
      </c>
      <c r="AL71" s="22">
        <v>0</v>
      </c>
      <c r="AM71" s="22">
        <v>0</v>
      </c>
      <c r="AN71" s="22">
        <v>0</v>
      </c>
      <c r="AO71" s="22">
        <v>0</v>
      </c>
      <c r="AP71" s="22">
        <f t="shared" si="276"/>
        <v>0</v>
      </c>
      <c r="AQ71" s="22">
        <v>0</v>
      </c>
      <c r="AR71" s="22">
        <v>0</v>
      </c>
      <c r="AS71" s="22">
        <v>0</v>
      </c>
      <c r="AT71" s="22">
        <v>0</v>
      </c>
      <c r="AU71" s="22">
        <f t="shared" si="277"/>
        <v>0</v>
      </c>
      <c r="AV71" s="22">
        <v>0</v>
      </c>
      <c r="AW71" s="22">
        <v>0</v>
      </c>
      <c r="AX71" s="22">
        <v>0</v>
      </c>
      <c r="AY71" s="22">
        <v>0</v>
      </c>
      <c r="AZ71" s="22">
        <f t="shared" si="278"/>
        <v>0</v>
      </c>
      <c r="BA71" s="22">
        <v>0</v>
      </c>
      <c r="BB71" s="22">
        <v>0</v>
      </c>
      <c r="BC71" s="22">
        <v>0</v>
      </c>
      <c r="BD71" s="22">
        <v>0</v>
      </c>
      <c r="BE71" s="22">
        <f t="shared" si="279"/>
        <v>0</v>
      </c>
      <c r="BF71" s="24">
        <f t="shared" si="280"/>
        <v>20</v>
      </c>
      <c r="BG71" s="24">
        <f t="shared" si="281"/>
        <v>69</v>
      </c>
      <c r="BH71" s="24">
        <f t="shared" si="282"/>
        <v>22</v>
      </c>
      <c r="BI71" s="24">
        <f t="shared" si="283"/>
        <v>0</v>
      </c>
      <c r="BJ71" s="24">
        <f t="shared" si="284"/>
        <v>22</v>
      </c>
      <c r="BK71" s="25">
        <v>2</v>
      </c>
      <c r="BL71" s="24" t="str">
        <f t="shared" si="285"/>
        <v>0</v>
      </c>
      <c r="BM71" s="24" t="str">
        <f t="shared" si="286"/>
        <v>0</v>
      </c>
      <c r="BN71" s="24">
        <f t="shared" si="287"/>
        <v>0</v>
      </c>
      <c r="BO71" s="24">
        <f t="shared" si="288"/>
        <v>22</v>
      </c>
      <c r="BP71" s="24">
        <f t="shared" si="289"/>
        <v>0</v>
      </c>
      <c r="BQ71" s="24">
        <f t="shared" si="290"/>
        <v>22</v>
      </c>
      <c r="BR71" s="124"/>
    </row>
    <row r="72" spans="1:70" ht="23.25" customHeight="1" x14ac:dyDescent="0.3">
      <c r="A72" s="20"/>
      <c r="B72" s="14" t="s">
        <v>146</v>
      </c>
      <c r="C72" s="22">
        <v>5</v>
      </c>
      <c r="D72" s="22">
        <v>1</v>
      </c>
      <c r="E72" s="22">
        <f>1+1</f>
        <v>2</v>
      </c>
      <c r="F72" s="22">
        <v>0</v>
      </c>
      <c r="G72" s="22">
        <f t="shared" si="270"/>
        <v>2</v>
      </c>
      <c r="H72" s="22">
        <v>0</v>
      </c>
      <c r="I72" s="22">
        <v>0</v>
      </c>
      <c r="J72" s="22">
        <v>1</v>
      </c>
      <c r="K72" s="22">
        <v>1</v>
      </c>
      <c r="L72" s="22">
        <f t="shared" si="291"/>
        <v>2</v>
      </c>
      <c r="M72" s="22">
        <v>5</v>
      </c>
      <c r="N72" s="22">
        <v>3</v>
      </c>
      <c r="O72" s="22">
        <f>8+2+2</f>
        <v>12</v>
      </c>
      <c r="P72" s="22">
        <v>0</v>
      </c>
      <c r="Q72" s="22">
        <f t="shared" si="271"/>
        <v>12</v>
      </c>
      <c r="R72" s="22">
        <v>15</v>
      </c>
      <c r="S72" s="22">
        <v>8</v>
      </c>
      <c r="T72" s="22">
        <v>6</v>
      </c>
      <c r="U72" s="22">
        <v>0</v>
      </c>
      <c r="V72" s="22">
        <f t="shared" si="272"/>
        <v>6</v>
      </c>
      <c r="W72" s="22">
        <v>5</v>
      </c>
      <c r="X72" s="22">
        <v>2</v>
      </c>
      <c r="Y72" s="22">
        <v>1</v>
      </c>
      <c r="Z72" s="22">
        <v>0</v>
      </c>
      <c r="AA72" s="22">
        <f t="shared" si="273"/>
        <v>1</v>
      </c>
      <c r="AB72" s="22">
        <v>2</v>
      </c>
      <c r="AC72" s="22">
        <v>24</v>
      </c>
      <c r="AD72" s="22">
        <v>8</v>
      </c>
      <c r="AE72" s="22">
        <v>1</v>
      </c>
      <c r="AF72" s="22">
        <f t="shared" si="274"/>
        <v>9</v>
      </c>
      <c r="AG72" s="22">
        <v>2</v>
      </c>
      <c r="AH72" s="22">
        <v>0</v>
      </c>
      <c r="AI72" s="22">
        <v>0</v>
      </c>
      <c r="AJ72" s="22">
        <v>0</v>
      </c>
      <c r="AK72" s="22">
        <f t="shared" si="275"/>
        <v>0</v>
      </c>
      <c r="AL72" s="22">
        <v>1</v>
      </c>
      <c r="AM72" s="22">
        <v>1</v>
      </c>
      <c r="AN72" s="22">
        <v>1</v>
      </c>
      <c r="AO72" s="22">
        <v>0</v>
      </c>
      <c r="AP72" s="22">
        <f t="shared" si="276"/>
        <v>1</v>
      </c>
      <c r="AQ72" s="22">
        <v>0</v>
      </c>
      <c r="AR72" s="22">
        <v>0</v>
      </c>
      <c r="AS72" s="22">
        <v>3</v>
      </c>
      <c r="AT72" s="22">
        <v>0</v>
      </c>
      <c r="AU72" s="22">
        <f t="shared" si="277"/>
        <v>3</v>
      </c>
      <c r="AV72" s="22">
        <v>0</v>
      </c>
      <c r="AW72" s="22">
        <v>0</v>
      </c>
      <c r="AX72" s="22">
        <v>0</v>
      </c>
      <c r="AY72" s="22">
        <v>0</v>
      </c>
      <c r="AZ72" s="22">
        <f t="shared" si="278"/>
        <v>0</v>
      </c>
      <c r="BA72" s="22">
        <v>0</v>
      </c>
      <c r="BB72" s="22">
        <v>0</v>
      </c>
      <c r="BC72" s="22">
        <v>0</v>
      </c>
      <c r="BD72" s="22">
        <v>0</v>
      </c>
      <c r="BE72" s="22">
        <f t="shared" si="279"/>
        <v>0</v>
      </c>
      <c r="BF72" s="24">
        <f t="shared" si="280"/>
        <v>35</v>
      </c>
      <c r="BG72" s="24">
        <f t="shared" si="281"/>
        <v>39</v>
      </c>
      <c r="BH72" s="24">
        <f t="shared" si="282"/>
        <v>34</v>
      </c>
      <c r="BI72" s="24">
        <f t="shared" si="283"/>
        <v>2</v>
      </c>
      <c r="BJ72" s="24">
        <f t="shared" si="284"/>
        <v>36</v>
      </c>
      <c r="BK72" s="25">
        <v>2</v>
      </c>
      <c r="BL72" s="24" t="str">
        <f t="shared" si="285"/>
        <v>0</v>
      </c>
      <c r="BM72" s="24" t="str">
        <f t="shared" si="286"/>
        <v>0</v>
      </c>
      <c r="BN72" s="24">
        <f t="shared" si="287"/>
        <v>0</v>
      </c>
      <c r="BO72" s="24">
        <f t="shared" si="288"/>
        <v>34</v>
      </c>
      <c r="BP72" s="24">
        <f t="shared" si="289"/>
        <v>2</v>
      </c>
      <c r="BQ72" s="24">
        <f t="shared" si="290"/>
        <v>36</v>
      </c>
      <c r="BR72" s="124"/>
    </row>
    <row r="73" spans="1:70" ht="23.25" customHeight="1" x14ac:dyDescent="0.3">
      <c r="A73" s="20"/>
      <c r="B73" s="104" t="s">
        <v>86</v>
      </c>
      <c r="C73" s="22">
        <v>5</v>
      </c>
      <c r="D73" s="22">
        <v>1</v>
      </c>
      <c r="E73" s="22">
        <v>0</v>
      </c>
      <c r="F73" s="22">
        <v>0</v>
      </c>
      <c r="G73" s="22">
        <f t="shared" si="270"/>
        <v>0</v>
      </c>
      <c r="H73" s="22">
        <v>0</v>
      </c>
      <c r="I73" s="22">
        <v>0</v>
      </c>
      <c r="J73" s="22">
        <f>3+1</f>
        <v>4</v>
      </c>
      <c r="K73" s="22">
        <v>4</v>
      </c>
      <c r="L73" s="22">
        <f t="shared" si="291"/>
        <v>8</v>
      </c>
      <c r="M73" s="22">
        <v>5</v>
      </c>
      <c r="N73" s="22">
        <v>2</v>
      </c>
      <c r="O73" s="22">
        <f>2+3+4</f>
        <v>9</v>
      </c>
      <c r="P73" s="22">
        <v>0</v>
      </c>
      <c r="Q73" s="22">
        <f t="shared" si="271"/>
        <v>9</v>
      </c>
      <c r="R73" s="22">
        <v>15</v>
      </c>
      <c r="S73" s="22">
        <v>12</v>
      </c>
      <c r="T73" s="22">
        <v>0</v>
      </c>
      <c r="U73" s="22">
        <v>2</v>
      </c>
      <c r="V73" s="22">
        <f t="shared" si="272"/>
        <v>2</v>
      </c>
      <c r="W73" s="22">
        <v>5</v>
      </c>
      <c r="X73" s="22">
        <v>8</v>
      </c>
      <c r="Y73" s="22">
        <v>0</v>
      </c>
      <c r="Z73" s="22">
        <v>0</v>
      </c>
      <c r="AA73" s="22">
        <f t="shared" si="273"/>
        <v>0</v>
      </c>
      <c r="AB73" s="22">
        <v>2</v>
      </c>
      <c r="AC73" s="22">
        <v>31</v>
      </c>
      <c r="AD73" s="22">
        <v>6</v>
      </c>
      <c r="AE73" s="22">
        <v>5</v>
      </c>
      <c r="AF73" s="22">
        <f t="shared" si="274"/>
        <v>11</v>
      </c>
      <c r="AG73" s="22">
        <v>2</v>
      </c>
      <c r="AH73" s="22">
        <v>0</v>
      </c>
      <c r="AI73" s="22">
        <v>0</v>
      </c>
      <c r="AJ73" s="22">
        <v>0</v>
      </c>
      <c r="AK73" s="22">
        <f t="shared" si="275"/>
        <v>0</v>
      </c>
      <c r="AL73" s="22">
        <v>1</v>
      </c>
      <c r="AM73" s="22">
        <v>6</v>
      </c>
      <c r="AN73" s="22">
        <v>3</v>
      </c>
      <c r="AO73" s="22">
        <v>0</v>
      </c>
      <c r="AP73" s="22">
        <f t="shared" si="276"/>
        <v>3</v>
      </c>
      <c r="AQ73" s="22">
        <v>0</v>
      </c>
      <c r="AR73" s="22">
        <v>0</v>
      </c>
      <c r="AS73" s="22">
        <v>0</v>
      </c>
      <c r="AT73" s="22">
        <v>0</v>
      </c>
      <c r="AU73" s="22">
        <f t="shared" si="277"/>
        <v>0</v>
      </c>
      <c r="AV73" s="22">
        <v>0</v>
      </c>
      <c r="AW73" s="22">
        <v>0</v>
      </c>
      <c r="AX73" s="22">
        <v>0</v>
      </c>
      <c r="AY73" s="22">
        <v>0</v>
      </c>
      <c r="AZ73" s="22">
        <f t="shared" si="278"/>
        <v>0</v>
      </c>
      <c r="BA73" s="22">
        <v>0</v>
      </c>
      <c r="BB73" s="22">
        <v>0</v>
      </c>
      <c r="BC73" s="22">
        <v>0</v>
      </c>
      <c r="BD73" s="22">
        <v>0</v>
      </c>
      <c r="BE73" s="22">
        <f t="shared" si="279"/>
        <v>0</v>
      </c>
      <c r="BF73" s="24">
        <f t="shared" si="280"/>
        <v>35</v>
      </c>
      <c r="BG73" s="24">
        <f t="shared" si="281"/>
        <v>60</v>
      </c>
      <c r="BH73" s="24">
        <f t="shared" si="282"/>
        <v>22</v>
      </c>
      <c r="BI73" s="24">
        <f t="shared" si="283"/>
        <v>11</v>
      </c>
      <c r="BJ73" s="24">
        <f t="shared" si="284"/>
        <v>33</v>
      </c>
      <c r="BK73" s="25">
        <v>2</v>
      </c>
      <c r="BL73" s="24" t="str">
        <f t="shared" si="285"/>
        <v>0</v>
      </c>
      <c r="BM73" s="24" t="str">
        <f t="shared" si="286"/>
        <v>0</v>
      </c>
      <c r="BN73" s="24">
        <f t="shared" si="287"/>
        <v>0</v>
      </c>
      <c r="BO73" s="24">
        <f t="shared" si="288"/>
        <v>22</v>
      </c>
      <c r="BP73" s="24">
        <f t="shared" si="289"/>
        <v>11</v>
      </c>
      <c r="BQ73" s="24">
        <f t="shared" si="290"/>
        <v>33</v>
      </c>
      <c r="BR73" s="124"/>
    </row>
    <row r="74" spans="1:70" ht="23.25" customHeight="1" x14ac:dyDescent="0.3">
      <c r="A74" s="20"/>
      <c r="B74" s="14" t="s">
        <v>58</v>
      </c>
      <c r="C74" s="22">
        <v>10</v>
      </c>
      <c r="D74" s="22">
        <v>11</v>
      </c>
      <c r="E74" s="22">
        <f>4+2</f>
        <v>6</v>
      </c>
      <c r="F74" s="22">
        <v>1</v>
      </c>
      <c r="G74" s="22">
        <f t="shared" si="270"/>
        <v>7</v>
      </c>
      <c r="H74" s="22">
        <v>0</v>
      </c>
      <c r="I74" s="22">
        <v>0</v>
      </c>
      <c r="J74" s="22">
        <v>0</v>
      </c>
      <c r="K74" s="22">
        <v>0</v>
      </c>
      <c r="L74" s="22">
        <f t="shared" si="291"/>
        <v>0</v>
      </c>
      <c r="M74" s="22">
        <v>10</v>
      </c>
      <c r="N74" s="22">
        <v>105</v>
      </c>
      <c r="O74" s="22">
        <f>1+9</f>
        <v>10</v>
      </c>
      <c r="P74" s="22">
        <v>0</v>
      </c>
      <c r="Q74" s="22">
        <f t="shared" si="271"/>
        <v>10</v>
      </c>
      <c r="R74" s="22">
        <v>0</v>
      </c>
      <c r="S74" s="22">
        <v>0</v>
      </c>
      <c r="T74" s="22">
        <v>0</v>
      </c>
      <c r="U74" s="22">
        <v>0</v>
      </c>
      <c r="V74" s="22">
        <f t="shared" si="272"/>
        <v>0</v>
      </c>
      <c r="W74" s="22">
        <v>0</v>
      </c>
      <c r="X74" s="22">
        <v>0</v>
      </c>
      <c r="Y74" s="22">
        <v>0</v>
      </c>
      <c r="Z74" s="22">
        <v>0</v>
      </c>
      <c r="AA74" s="22">
        <f t="shared" si="273"/>
        <v>0</v>
      </c>
      <c r="AB74" s="22">
        <v>0</v>
      </c>
      <c r="AC74" s="22">
        <v>0</v>
      </c>
      <c r="AD74" s="22">
        <v>0</v>
      </c>
      <c r="AE74" s="22">
        <v>0</v>
      </c>
      <c r="AF74" s="22">
        <f t="shared" si="274"/>
        <v>0</v>
      </c>
      <c r="AG74" s="22">
        <v>0</v>
      </c>
      <c r="AH74" s="22">
        <v>0</v>
      </c>
      <c r="AI74" s="22">
        <v>0</v>
      </c>
      <c r="AJ74" s="22">
        <v>0</v>
      </c>
      <c r="AK74" s="22">
        <f t="shared" si="275"/>
        <v>0</v>
      </c>
      <c r="AL74" s="22">
        <v>0</v>
      </c>
      <c r="AM74" s="22">
        <v>0</v>
      </c>
      <c r="AN74" s="22">
        <v>0</v>
      </c>
      <c r="AO74" s="22">
        <v>0</v>
      </c>
      <c r="AP74" s="22">
        <f t="shared" si="276"/>
        <v>0</v>
      </c>
      <c r="AQ74" s="22">
        <v>0</v>
      </c>
      <c r="AR74" s="22">
        <v>0</v>
      </c>
      <c r="AS74" s="22">
        <v>0</v>
      </c>
      <c r="AT74" s="22">
        <v>0</v>
      </c>
      <c r="AU74" s="22">
        <f t="shared" si="277"/>
        <v>0</v>
      </c>
      <c r="AV74" s="22">
        <v>0</v>
      </c>
      <c r="AW74" s="22">
        <v>0</v>
      </c>
      <c r="AX74" s="22">
        <v>0</v>
      </c>
      <c r="AY74" s="22">
        <v>0</v>
      </c>
      <c r="AZ74" s="22">
        <f t="shared" si="278"/>
        <v>0</v>
      </c>
      <c r="BA74" s="22">
        <v>0</v>
      </c>
      <c r="BB74" s="22">
        <v>0</v>
      </c>
      <c r="BC74" s="22">
        <v>0</v>
      </c>
      <c r="BD74" s="22">
        <v>0</v>
      </c>
      <c r="BE74" s="22">
        <f t="shared" si="279"/>
        <v>0</v>
      </c>
      <c r="BF74" s="24">
        <f t="shared" si="280"/>
        <v>20</v>
      </c>
      <c r="BG74" s="24">
        <f t="shared" si="281"/>
        <v>116</v>
      </c>
      <c r="BH74" s="24">
        <f t="shared" si="282"/>
        <v>16</v>
      </c>
      <c r="BI74" s="24">
        <f t="shared" si="283"/>
        <v>1</v>
      </c>
      <c r="BJ74" s="24">
        <f t="shared" si="284"/>
        <v>17</v>
      </c>
      <c r="BK74" s="25">
        <v>2</v>
      </c>
      <c r="BL74" s="24" t="str">
        <f t="shared" si="285"/>
        <v>0</v>
      </c>
      <c r="BM74" s="24" t="str">
        <f t="shared" si="286"/>
        <v>0</v>
      </c>
      <c r="BN74" s="24">
        <f t="shared" si="287"/>
        <v>0</v>
      </c>
      <c r="BO74" s="24">
        <f t="shared" si="288"/>
        <v>16</v>
      </c>
      <c r="BP74" s="24">
        <f t="shared" si="289"/>
        <v>1</v>
      </c>
      <c r="BQ74" s="24">
        <f t="shared" si="290"/>
        <v>17</v>
      </c>
      <c r="BR74" s="124"/>
    </row>
    <row r="75" spans="1:70" ht="23.25" customHeight="1" x14ac:dyDescent="0.3">
      <c r="A75" s="20"/>
      <c r="B75" s="14" t="s">
        <v>11</v>
      </c>
      <c r="C75" s="22">
        <v>10</v>
      </c>
      <c r="D75" s="22">
        <v>9</v>
      </c>
      <c r="E75" s="22">
        <f>4+1</f>
        <v>5</v>
      </c>
      <c r="F75" s="22">
        <f>1+1+1</f>
        <v>3</v>
      </c>
      <c r="G75" s="22">
        <f t="shared" si="270"/>
        <v>8</v>
      </c>
      <c r="H75" s="22">
        <v>0</v>
      </c>
      <c r="I75" s="22">
        <v>0</v>
      </c>
      <c r="J75" s="22">
        <v>0</v>
      </c>
      <c r="K75" s="22">
        <v>0</v>
      </c>
      <c r="L75" s="22">
        <f t="shared" si="291"/>
        <v>0</v>
      </c>
      <c r="M75" s="22">
        <v>10</v>
      </c>
      <c r="N75" s="22">
        <v>80</v>
      </c>
      <c r="O75" s="22">
        <f>2+9</f>
        <v>11</v>
      </c>
      <c r="P75" s="22">
        <f>2+2</f>
        <v>4</v>
      </c>
      <c r="Q75" s="22">
        <f t="shared" si="271"/>
        <v>15</v>
      </c>
      <c r="R75" s="22">
        <v>0</v>
      </c>
      <c r="S75" s="22">
        <v>0</v>
      </c>
      <c r="T75" s="22">
        <v>0</v>
      </c>
      <c r="U75" s="22">
        <v>0</v>
      </c>
      <c r="V75" s="22">
        <f t="shared" si="272"/>
        <v>0</v>
      </c>
      <c r="W75" s="22">
        <v>0</v>
      </c>
      <c r="X75" s="22">
        <v>0</v>
      </c>
      <c r="Y75" s="22">
        <v>0</v>
      </c>
      <c r="Z75" s="22">
        <v>0</v>
      </c>
      <c r="AA75" s="22">
        <f t="shared" si="273"/>
        <v>0</v>
      </c>
      <c r="AB75" s="22">
        <v>0</v>
      </c>
      <c r="AC75" s="22">
        <v>0</v>
      </c>
      <c r="AD75" s="22">
        <v>0</v>
      </c>
      <c r="AE75" s="22">
        <v>0</v>
      </c>
      <c r="AF75" s="22">
        <f t="shared" si="274"/>
        <v>0</v>
      </c>
      <c r="AG75" s="22">
        <v>0</v>
      </c>
      <c r="AH75" s="22">
        <v>0</v>
      </c>
      <c r="AI75" s="22">
        <v>0</v>
      </c>
      <c r="AJ75" s="22">
        <v>0</v>
      </c>
      <c r="AK75" s="22">
        <f t="shared" si="275"/>
        <v>0</v>
      </c>
      <c r="AL75" s="22">
        <v>0</v>
      </c>
      <c r="AM75" s="22">
        <v>0</v>
      </c>
      <c r="AN75" s="22">
        <v>0</v>
      </c>
      <c r="AO75" s="22">
        <v>0</v>
      </c>
      <c r="AP75" s="22">
        <f t="shared" si="276"/>
        <v>0</v>
      </c>
      <c r="AQ75" s="22">
        <v>0</v>
      </c>
      <c r="AR75" s="22">
        <v>0</v>
      </c>
      <c r="AS75" s="22">
        <v>0</v>
      </c>
      <c r="AT75" s="22">
        <v>0</v>
      </c>
      <c r="AU75" s="22">
        <f t="shared" si="277"/>
        <v>0</v>
      </c>
      <c r="AV75" s="22">
        <v>0</v>
      </c>
      <c r="AW75" s="22">
        <v>0</v>
      </c>
      <c r="AX75" s="22">
        <v>0</v>
      </c>
      <c r="AY75" s="22">
        <v>0</v>
      </c>
      <c r="AZ75" s="22">
        <f t="shared" si="278"/>
        <v>0</v>
      </c>
      <c r="BA75" s="22">
        <v>0</v>
      </c>
      <c r="BB75" s="22">
        <v>0</v>
      </c>
      <c r="BC75" s="22">
        <v>0</v>
      </c>
      <c r="BD75" s="22">
        <v>0</v>
      </c>
      <c r="BE75" s="22">
        <f t="shared" si="279"/>
        <v>0</v>
      </c>
      <c r="BF75" s="24">
        <f t="shared" si="280"/>
        <v>20</v>
      </c>
      <c r="BG75" s="24">
        <f t="shared" si="281"/>
        <v>89</v>
      </c>
      <c r="BH75" s="24">
        <f t="shared" si="282"/>
        <v>16</v>
      </c>
      <c r="BI75" s="24">
        <f t="shared" si="283"/>
        <v>7</v>
      </c>
      <c r="BJ75" s="24">
        <f t="shared" si="284"/>
        <v>23</v>
      </c>
      <c r="BK75" s="25">
        <v>2</v>
      </c>
      <c r="BL75" s="24" t="str">
        <f t="shared" si="285"/>
        <v>0</v>
      </c>
      <c r="BM75" s="24" t="str">
        <f t="shared" si="286"/>
        <v>0</v>
      </c>
      <c r="BN75" s="24">
        <f t="shared" si="287"/>
        <v>0</v>
      </c>
      <c r="BO75" s="24">
        <f t="shared" si="288"/>
        <v>16</v>
      </c>
      <c r="BP75" s="24">
        <f t="shared" si="289"/>
        <v>7</v>
      </c>
      <c r="BQ75" s="24">
        <f t="shared" si="290"/>
        <v>23</v>
      </c>
      <c r="BR75" s="124"/>
    </row>
    <row r="76" spans="1:70" ht="23.25" customHeight="1" x14ac:dyDescent="0.3">
      <c r="A76" s="20"/>
      <c r="B76" s="14" t="s">
        <v>90</v>
      </c>
      <c r="C76" s="22">
        <v>15</v>
      </c>
      <c r="D76" s="22">
        <v>0</v>
      </c>
      <c r="E76" s="22">
        <v>2</v>
      </c>
      <c r="F76" s="22">
        <v>0</v>
      </c>
      <c r="G76" s="22">
        <f t="shared" si="270"/>
        <v>2</v>
      </c>
      <c r="H76" s="22">
        <v>0</v>
      </c>
      <c r="I76" s="22">
        <v>0</v>
      </c>
      <c r="J76" s="22">
        <v>0</v>
      </c>
      <c r="K76" s="22">
        <v>2</v>
      </c>
      <c r="L76" s="22">
        <f t="shared" si="291"/>
        <v>2</v>
      </c>
      <c r="M76" s="22">
        <v>5</v>
      </c>
      <c r="N76" s="22">
        <v>0</v>
      </c>
      <c r="O76" s="22">
        <f>1+2+4</f>
        <v>7</v>
      </c>
      <c r="P76" s="22">
        <v>0</v>
      </c>
      <c r="Q76" s="22">
        <f t="shared" si="271"/>
        <v>7</v>
      </c>
      <c r="R76" s="22">
        <v>40</v>
      </c>
      <c r="S76" s="22">
        <v>7</v>
      </c>
      <c r="T76" s="22">
        <v>1</v>
      </c>
      <c r="U76" s="22">
        <v>2</v>
      </c>
      <c r="V76" s="22">
        <f t="shared" si="272"/>
        <v>3</v>
      </c>
      <c r="W76" s="22">
        <v>5</v>
      </c>
      <c r="X76" s="22">
        <v>3</v>
      </c>
      <c r="Y76" s="22">
        <v>1</v>
      </c>
      <c r="Z76" s="22">
        <v>0</v>
      </c>
      <c r="AA76" s="22">
        <f t="shared" si="273"/>
        <v>1</v>
      </c>
      <c r="AB76" s="22">
        <v>2</v>
      </c>
      <c r="AC76" s="22">
        <v>32</v>
      </c>
      <c r="AD76" s="22">
        <v>8</v>
      </c>
      <c r="AE76" s="22">
        <v>3</v>
      </c>
      <c r="AF76" s="22">
        <f t="shared" si="274"/>
        <v>11</v>
      </c>
      <c r="AG76" s="22">
        <v>2</v>
      </c>
      <c r="AH76" s="22">
        <v>0</v>
      </c>
      <c r="AI76" s="22">
        <v>0</v>
      </c>
      <c r="AJ76" s="22">
        <v>0</v>
      </c>
      <c r="AK76" s="22">
        <f t="shared" si="275"/>
        <v>0</v>
      </c>
      <c r="AL76" s="22">
        <v>1</v>
      </c>
      <c r="AM76" s="22">
        <v>3</v>
      </c>
      <c r="AN76" s="22">
        <v>1</v>
      </c>
      <c r="AO76" s="22">
        <v>0</v>
      </c>
      <c r="AP76" s="22">
        <f t="shared" si="276"/>
        <v>1</v>
      </c>
      <c r="AQ76" s="22">
        <v>0</v>
      </c>
      <c r="AR76" s="22">
        <v>0</v>
      </c>
      <c r="AS76" s="22">
        <v>1</v>
      </c>
      <c r="AT76" s="22">
        <v>0</v>
      </c>
      <c r="AU76" s="22">
        <f t="shared" si="277"/>
        <v>1</v>
      </c>
      <c r="AV76" s="22">
        <v>0</v>
      </c>
      <c r="AW76" s="22">
        <v>0</v>
      </c>
      <c r="AX76" s="22">
        <v>0</v>
      </c>
      <c r="AY76" s="22">
        <v>0</v>
      </c>
      <c r="AZ76" s="22">
        <f t="shared" si="278"/>
        <v>0</v>
      </c>
      <c r="BA76" s="22">
        <v>0</v>
      </c>
      <c r="BB76" s="22">
        <v>0</v>
      </c>
      <c r="BC76" s="22">
        <v>0</v>
      </c>
      <c r="BD76" s="22">
        <v>0</v>
      </c>
      <c r="BE76" s="22">
        <f t="shared" si="279"/>
        <v>0</v>
      </c>
      <c r="BF76" s="24">
        <f t="shared" si="280"/>
        <v>70</v>
      </c>
      <c r="BG76" s="24">
        <f t="shared" si="281"/>
        <v>45</v>
      </c>
      <c r="BH76" s="24">
        <f t="shared" si="282"/>
        <v>21</v>
      </c>
      <c r="BI76" s="24">
        <f t="shared" si="283"/>
        <v>7</v>
      </c>
      <c r="BJ76" s="24">
        <f t="shared" si="284"/>
        <v>28</v>
      </c>
      <c r="BK76" s="25">
        <v>2</v>
      </c>
      <c r="BL76" s="24" t="str">
        <f t="shared" si="285"/>
        <v>0</v>
      </c>
      <c r="BM76" s="24" t="str">
        <f t="shared" si="286"/>
        <v>0</v>
      </c>
      <c r="BN76" s="24">
        <f t="shared" si="287"/>
        <v>0</v>
      </c>
      <c r="BO76" s="24">
        <f t="shared" si="288"/>
        <v>21</v>
      </c>
      <c r="BP76" s="24">
        <f t="shared" si="289"/>
        <v>7</v>
      </c>
      <c r="BQ76" s="24">
        <f t="shared" si="290"/>
        <v>28</v>
      </c>
      <c r="BR76" s="124"/>
    </row>
    <row r="77" spans="1:70" ht="23.25" customHeight="1" x14ac:dyDescent="0.3">
      <c r="A77" s="20"/>
      <c r="B77" s="14" t="s">
        <v>156</v>
      </c>
      <c r="C77" s="22">
        <v>30</v>
      </c>
      <c r="D77" s="22">
        <v>0</v>
      </c>
      <c r="E77" s="22">
        <v>0</v>
      </c>
      <c r="F77" s="22">
        <v>0</v>
      </c>
      <c r="G77" s="22">
        <f t="shared" si="270"/>
        <v>0</v>
      </c>
      <c r="H77" s="22">
        <v>0</v>
      </c>
      <c r="I77" s="22">
        <v>0</v>
      </c>
      <c r="J77" s="22">
        <v>0</v>
      </c>
      <c r="K77" s="22">
        <v>0</v>
      </c>
      <c r="L77" s="22">
        <f t="shared" si="291"/>
        <v>0</v>
      </c>
      <c r="M77" s="22">
        <v>10</v>
      </c>
      <c r="N77" s="22">
        <v>1</v>
      </c>
      <c r="O77" s="22">
        <v>1</v>
      </c>
      <c r="P77" s="22">
        <v>0</v>
      </c>
      <c r="Q77" s="22">
        <f t="shared" ref="Q77" si="292">O77+P77</f>
        <v>1</v>
      </c>
      <c r="R77" s="22">
        <v>0</v>
      </c>
      <c r="S77" s="22">
        <v>0</v>
      </c>
      <c r="T77" s="22">
        <v>0</v>
      </c>
      <c r="U77" s="22">
        <v>0</v>
      </c>
      <c r="V77" s="22">
        <f t="shared" si="272"/>
        <v>0</v>
      </c>
      <c r="W77" s="22">
        <v>0</v>
      </c>
      <c r="X77" s="22">
        <v>0</v>
      </c>
      <c r="Y77" s="22">
        <v>0</v>
      </c>
      <c r="Z77" s="22">
        <v>0</v>
      </c>
      <c r="AA77" s="22">
        <f t="shared" si="273"/>
        <v>0</v>
      </c>
      <c r="AB77" s="22">
        <v>0</v>
      </c>
      <c r="AC77" s="22">
        <v>0</v>
      </c>
      <c r="AD77" s="22">
        <v>0</v>
      </c>
      <c r="AE77" s="22">
        <v>0</v>
      </c>
      <c r="AF77" s="22">
        <f t="shared" si="274"/>
        <v>0</v>
      </c>
      <c r="AG77" s="22">
        <v>0</v>
      </c>
      <c r="AH77" s="22">
        <v>0</v>
      </c>
      <c r="AI77" s="22">
        <v>0</v>
      </c>
      <c r="AJ77" s="22">
        <v>0</v>
      </c>
      <c r="AK77" s="22">
        <f t="shared" ref="AK77" si="293">AI77+AJ77</f>
        <v>0</v>
      </c>
      <c r="AL77" s="22">
        <v>0</v>
      </c>
      <c r="AM77" s="22">
        <v>0</v>
      </c>
      <c r="AN77" s="22">
        <v>1</v>
      </c>
      <c r="AO77" s="22">
        <v>0</v>
      </c>
      <c r="AP77" s="22">
        <f t="shared" si="276"/>
        <v>1</v>
      </c>
      <c r="AQ77" s="22">
        <v>0</v>
      </c>
      <c r="AR77" s="22">
        <v>0</v>
      </c>
      <c r="AS77" s="22">
        <v>1</v>
      </c>
      <c r="AT77" s="22">
        <v>0</v>
      </c>
      <c r="AU77" s="22">
        <f t="shared" ref="AU77" si="294">AS77+AT77</f>
        <v>1</v>
      </c>
      <c r="AV77" s="22">
        <v>0</v>
      </c>
      <c r="AW77" s="22">
        <v>0</v>
      </c>
      <c r="AX77" s="22">
        <v>0</v>
      </c>
      <c r="AY77" s="22">
        <v>0</v>
      </c>
      <c r="AZ77" s="22">
        <f t="shared" ref="AZ77" si="295">AX77+AY77</f>
        <v>0</v>
      </c>
      <c r="BA77" s="22">
        <v>0</v>
      </c>
      <c r="BB77" s="22">
        <v>0</v>
      </c>
      <c r="BC77" s="22">
        <v>0</v>
      </c>
      <c r="BD77" s="22">
        <v>0</v>
      </c>
      <c r="BE77" s="22">
        <f t="shared" ref="BE77" si="296">BC77+BD77</f>
        <v>0</v>
      </c>
      <c r="BF77" s="24">
        <f t="shared" si="280"/>
        <v>40</v>
      </c>
      <c r="BG77" s="24">
        <f t="shared" si="281"/>
        <v>1</v>
      </c>
      <c r="BH77" s="24">
        <f t="shared" si="282"/>
        <v>3</v>
      </c>
      <c r="BI77" s="24">
        <f t="shared" si="283"/>
        <v>0</v>
      </c>
      <c r="BJ77" s="24">
        <f t="shared" si="284"/>
        <v>3</v>
      </c>
      <c r="BK77" s="25">
        <v>2</v>
      </c>
      <c r="BL77" s="24" t="str">
        <f t="shared" si="285"/>
        <v>0</v>
      </c>
      <c r="BM77" s="24" t="str">
        <f t="shared" si="286"/>
        <v>0</v>
      </c>
      <c r="BN77" s="24">
        <f t="shared" si="287"/>
        <v>0</v>
      </c>
      <c r="BO77" s="24">
        <f t="shared" si="288"/>
        <v>3</v>
      </c>
      <c r="BP77" s="24">
        <f t="shared" si="289"/>
        <v>0</v>
      </c>
      <c r="BQ77" s="24">
        <f t="shared" si="290"/>
        <v>3</v>
      </c>
      <c r="BR77" s="124"/>
    </row>
    <row r="78" spans="1:70" ht="23.25" customHeight="1" x14ac:dyDescent="0.3">
      <c r="A78" s="20"/>
      <c r="B78" s="14" t="s">
        <v>87</v>
      </c>
      <c r="C78" s="22">
        <v>5</v>
      </c>
      <c r="D78" s="22">
        <v>1</v>
      </c>
      <c r="E78" s="22">
        <v>0</v>
      </c>
      <c r="F78" s="22">
        <v>0</v>
      </c>
      <c r="G78" s="22">
        <f t="shared" si="270"/>
        <v>0</v>
      </c>
      <c r="H78" s="22">
        <v>0</v>
      </c>
      <c r="I78" s="22">
        <v>0</v>
      </c>
      <c r="J78" s="22">
        <v>0</v>
      </c>
      <c r="K78" s="22">
        <f>2+1</f>
        <v>3</v>
      </c>
      <c r="L78" s="22">
        <f t="shared" si="291"/>
        <v>3</v>
      </c>
      <c r="M78" s="22">
        <v>5</v>
      </c>
      <c r="N78" s="22">
        <v>1</v>
      </c>
      <c r="O78" s="22">
        <v>1</v>
      </c>
      <c r="P78" s="22">
        <v>0</v>
      </c>
      <c r="Q78" s="22">
        <f t="shared" si="271"/>
        <v>1</v>
      </c>
      <c r="R78" s="22">
        <v>15</v>
      </c>
      <c r="S78" s="22">
        <v>6</v>
      </c>
      <c r="T78" s="22">
        <v>0</v>
      </c>
      <c r="U78" s="22">
        <v>2</v>
      </c>
      <c r="V78" s="22">
        <f t="shared" si="272"/>
        <v>2</v>
      </c>
      <c r="W78" s="22">
        <v>5</v>
      </c>
      <c r="X78" s="22">
        <v>6</v>
      </c>
      <c r="Y78" s="22">
        <v>1</v>
      </c>
      <c r="Z78" s="22">
        <v>0</v>
      </c>
      <c r="AA78" s="22">
        <f t="shared" si="273"/>
        <v>1</v>
      </c>
      <c r="AB78" s="22">
        <v>2</v>
      </c>
      <c r="AC78" s="22">
        <v>13</v>
      </c>
      <c r="AD78" s="22">
        <v>4</v>
      </c>
      <c r="AE78" s="22">
        <v>2</v>
      </c>
      <c r="AF78" s="22">
        <f t="shared" si="274"/>
        <v>6</v>
      </c>
      <c r="AG78" s="22">
        <v>2</v>
      </c>
      <c r="AH78" s="22">
        <v>0</v>
      </c>
      <c r="AI78" s="22">
        <v>0</v>
      </c>
      <c r="AJ78" s="22">
        <v>0</v>
      </c>
      <c r="AK78" s="22">
        <f t="shared" si="275"/>
        <v>0</v>
      </c>
      <c r="AL78" s="22">
        <v>1</v>
      </c>
      <c r="AM78" s="22">
        <v>2</v>
      </c>
      <c r="AN78" s="22">
        <v>1</v>
      </c>
      <c r="AO78" s="22">
        <v>0</v>
      </c>
      <c r="AP78" s="22">
        <f t="shared" si="276"/>
        <v>1</v>
      </c>
      <c r="AQ78" s="22">
        <v>0</v>
      </c>
      <c r="AR78" s="22">
        <v>0</v>
      </c>
      <c r="AS78" s="22">
        <v>1</v>
      </c>
      <c r="AT78" s="22">
        <v>0</v>
      </c>
      <c r="AU78" s="22">
        <f t="shared" si="277"/>
        <v>1</v>
      </c>
      <c r="AV78" s="22">
        <v>0</v>
      </c>
      <c r="AW78" s="22">
        <v>0</v>
      </c>
      <c r="AX78" s="22">
        <v>0</v>
      </c>
      <c r="AY78" s="22">
        <v>0</v>
      </c>
      <c r="AZ78" s="22">
        <f t="shared" si="278"/>
        <v>0</v>
      </c>
      <c r="BA78" s="22">
        <v>0</v>
      </c>
      <c r="BB78" s="22">
        <v>0</v>
      </c>
      <c r="BC78" s="22">
        <v>0</v>
      </c>
      <c r="BD78" s="22">
        <v>0</v>
      </c>
      <c r="BE78" s="22">
        <f t="shared" si="279"/>
        <v>0</v>
      </c>
      <c r="BF78" s="24">
        <f t="shared" si="280"/>
        <v>35</v>
      </c>
      <c r="BG78" s="24">
        <f t="shared" si="281"/>
        <v>29</v>
      </c>
      <c r="BH78" s="24">
        <f t="shared" si="282"/>
        <v>8</v>
      </c>
      <c r="BI78" s="24">
        <f t="shared" si="283"/>
        <v>7</v>
      </c>
      <c r="BJ78" s="24">
        <f t="shared" si="284"/>
        <v>15</v>
      </c>
      <c r="BK78" s="25">
        <v>2</v>
      </c>
      <c r="BL78" s="24" t="str">
        <f t="shared" si="285"/>
        <v>0</v>
      </c>
      <c r="BM78" s="24" t="str">
        <f t="shared" si="286"/>
        <v>0</v>
      </c>
      <c r="BN78" s="24">
        <f t="shared" si="287"/>
        <v>0</v>
      </c>
      <c r="BO78" s="24">
        <f t="shared" si="288"/>
        <v>8</v>
      </c>
      <c r="BP78" s="24">
        <f t="shared" si="289"/>
        <v>7</v>
      </c>
      <c r="BQ78" s="24">
        <f t="shared" si="290"/>
        <v>15</v>
      </c>
      <c r="BR78" s="124"/>
    </row>
    <row r="79" spans="1:70" ht="23.25" customHeight="1" x14ac:dyDescent="0.3">
      <c r="A79" s="20"/>
      <c r="B79" s="14" t="s">
        <v>147</v>
      </c>
      <c r="C79" s="22">
        <v>10</v>
      </c>
      <c r="D79" s="22">
        <v>0</v>
      </c>
      <c r="E79" s="22">
        <v>2</v>
      </c>
      <c r="F79" s="22">
        <v>2</v>
      </c>
      <c r="G79" s="22">
        <f t="shared" si="270"/>
        <v>4</v>
      </c>
      <c r="H79" s="22">
        <v>0</v>
      </c>
      <c r="I79" s="22">
        <v>0</v>
      </c>
      <c r="J79" s="22">
        <v>0</v>
      </c>
      <c r="K79" s="22">
        <v>0</v>
      </c>
      <c r="L79" s="22">
        <f t="shared" si="291"/>
        <v>0</v>
      </c>
      <c r="M79" s="22">
        <v>10</v>
      </c>
      <c r="N79" s="22">
        <v>28</v>
      </c>
      <c r="O79" s="22">
        <f>11+12</f>
        <v>23</v>
      </c>
      <c r="P79" s="22">
        <v>3</v>
      </c>
      <c r="Q79" s="22">
        <f t="shared" si="271"/>
        <v>26</v>
      </c>
      <c r="R79" s="22">
        <v>0</v>
      </c>
      <c r="S79" s="22">
        <v>0</v>
      </c>
      <c r="T79" s="22">
        <v>0</v>
      </c>
      <c r="U79" s="22">
        <v>0</v>
      </c>
      <c r="V79" s="22">
        <f t="shared" si="272"/>
        <v>0</v>
      </c>
      <c r="W79" s="22">
        <v>0</v>
      </c>
      <c r="X79" s="22">
        <v>0</v>
      </c>
      <c r="Y79" s="22">
        <v>0</v>
      </c>
      <c r="Z79" s="22">
        <v>0</v>
      </c>
      <c r="AA79" s="22">
        <f t="shared" si="273"/>
        <v>0</v>
      </c>
      <c r="AB79" s="22">
        <v>0</v>
      </c>
      <c r="AC79" s="22">
        <v>0</v>
      </c>
      <c r="AD79" s="22">
        <v>0</v>
      </c>
      <c r="AE79" s="22">
        <v>0</v>
      </c>
      <c r="AF79" s="22">
        <f t="shared" si="274"/>
        <v>0</v>
      </c>
      <c r="AG79" s="22">
        <v>0</v>
      </c>
      <c r="AH79" s="22">
        <v>0</v>
      </c>
      <c r="AI79" s="22">
        <v>0</v>
      </c>
      <c r="AJ79" s="22">
        <v>0</v>
      </c>
      <c r="AK79" s="22">
        <f t="shared" si="275"/>
        <v>0</v>
      </c>
      <c r="AL79" s="22">
        <v>0</v>
      </c>
      <c r="AM79" s="22">
        <v>0</v>
      </c>
      <c r="AN79" s="22">
        <v>0</v>
      </c>
      <c r="AO79" s="22">
        <v>0</v>
      </c>
      <c r="AP79" s="22">
        <f t="shared" si="276"/>
        <v>0</v>
      </c>
      <c r="AQ79" s="22">
        <v>0</v>
      </c>
      <c r="AR79" s="22">
        <v>0</v>
      </c>
      <c r="AS79" s="22">
        <v>2</v>
      </c>
      <c r="AT79" s="22">
        <v>0</v>
      </c>
      <c r="AU79" s="22">
        <f t="shared" si="277"/>
        <v>2</v>
      </c>
      <c r="AV79" s="22">
        <v>0</v>
      </c>
      <c r="AW79" s="22">
        <v>0</v>
      </c>
      <c r="AX79" s="22">
        <v>0</v>
      </c>
      <c r="AY79" s="22">
        <v>0</v>
      </c>
      <c r="AZ79" s="22">
        <f t="shared" si="278"/>
        <v>0</v>
      </c>
      <c r="BA79" s="22">
        <v>0</v>
      </c>
      <c r="BB79" s="22">
        <v>0</v>
      </c>
      <c r="BC79" s="22">
        <v>0</v>
      </c>
      <c r="BD79" s="22">
        <v>0</v>
      </c>
      <c r="BE79" s="22">
        <f t="shared" si="279"/>
        <v>0</v>
      </c>
      <c r="BF79" s="24">
        <f t="shared" si="280"/>
        <v>20</v>
      </c>
      <c r="BG79" s="24">
        <f t="shared" si="281"/>
        <v>28</v>
      </c>
      <c r="BH79" s="24">
        <f t="shared" si="282"/>
        <v>27</v>
      </c>
      <c r="BI79" s="24">
        <f t="shared" si="283"/>
        <v>5</v>
      </c>
      <c r="BJ79" s="24">
        <f t="shared" si="284"/>
        <v>32</v>
      </c>
      <c r="BK79" s="25">
        <v>2</v>
      </c>
      <c r="BL79" s="24" t="str">
        <f t="shared" si="285"/>
        <v>0</v>
      </c>
      <c r="BM79" s="24" t="str">
        <f t="shared" si="286"/>
        <v>0</v>
      </c>
      <c r="BN79" s="24">
        <f t="shared" si="287"/>
        <v>0</v>
      </c>
      <c r="BO79" s="24">
        <f t="shared" si="288"/>
        <v>27</v>
      </c>
      <c r="BP79" s="24">
        <f t="shared" si="289"/>
        <v>5</v>
      </c>
      <c r="BQ79" s="24">
        <f t="shared" si="290"/>
        <v>32</v>
      </c>
      <c r="BR79" s="124"/>
    </row>
    <row r="80" spans="1:70" ht="23.25" customHeight="1" x14ac:dyDescent="0.3">
      <c r="A80" s="20"/>
      <c r="B80" s="14" t="s">
        <v>121</v>
      </c>
      <c r="C80" s="22">
        <v>5</v>
      </c>
      <c r="D80" s="22">
        <v>3</v>
      </c>
      <c r="E80" s="22">
        <v>1</v>
      </c>
      <c r="F80" s="22">
        <v>1</v>
      </c>
      <c r="G80" s="22">
        <f t="shared" si="270"/>
        <v>2</v>
      </c>
      <c r="H80" s="22">
        <v>0</v>
      </c>
      <c r="I80" s="22">
        <v>0</v>
      </c>
      <c r="J80" s="22">
        <f>1+3</f>
        <v>4</v>
      </c>
      <c r="K80" s="22">
        <v>0</v>
      </c>
      <c r="L80" s="22">
        <f t="shared" si="291"/>
        <v>4</v>
      </c>
      <c r="M80" s="22">
        <v>5</v>
      </c>
      <c r="N80" s="22">
        <v>8</v>
      </c>
      <c r="O80" s="22">
        <f>5+1</f>
        <v>6</v>
      </c>
      <c r="P80" s="22">
        <v>3</v>
      </c>
      <c r="Q80" s="22">
        <f t="shared" si="271"/>
        <v>9</v>
      </c>
      <c r="R80" s="22">
        <v>15</v>
      </c>
      <c r="S80" s="22">
        <v>22</v>
      </c>
      <c r="T80" s="22">
        <v>6</v>
      </c>
      <c r="U80" s="22">
        <v>6</v>
      </c>
      <c r="V80" s="22">
        <f t="shared" si="272"/>
        <v>12</v>
      </c>
      <c r="W80" s="22">
        <v>5</v>
      </c>
      <c r="X80" s="22">
        <v>18</v>
      </c>
      <c r="Y80" s="22">
        <v>4</v>
      </c>
      <c r="Z80" s="22">
        <v>1</v>
      </c>
      <c r="AA80" s="22">
        <f t="shared" si="273"/>
        <v>5</v>
      </c>
      <c r="AB80" s="22">
        <v>2</v>
      </c>
      <c r="AC80" s="22">
        <v>56</v>
      </c>
      <c r="AD80" s="22">
        <v>0</v>
      </c>
      <c r="AE80" s="22">
        <v>1</v>
      </c>
      <c r="AF80" s="22">
        <f t="shared" si="274"/>
        <v>1</v>
      </c>
      <c r="AG80" s="22">
        <v>2</v>
      </c>
      <c r="AH80" s="22">
        <v>0</v>
      </c>
      <c r="AI80" s="22">
        <v>0</v>
      </c>
      <c r="AJ80" s="22">
        <v>0</v>
      </c>
      <c r="AK80" s="22">
        <f t="shared" si="275"/>
        <v>0</v>
      </c>
      <c r="AL80" s="22">
        <v>1</v>
      </c>
      <c r="AM80" s="22">
        <v>0</v>
      </c>
      <c r="AN80" s="22">
        <v>0</v>
      </c>
      <c r="AO80" s="22">
        <v>0</v>
      </c>
      <c r="AP80" s="22">
        <f t="shared" si="276"/>
        <v>0</v>
      </c>
      <c r="AQ80" s="22">
        <v>0</v>
      </c>
      <c r="AR80" s="22">
        <v>0</v>
      </c>
      <c r="AS80" s="22">
        <v>0</v>
      </c>
      <c r="AT80" s="22">
        <v>0</v>
      </c>
      <c r="AU80" s="22">
        <f t="shared" si="277"/>
        <v>0</v>
      </c>
      <c r="AV80" s="22">
        <v>0</v>
      </c>
      <c r="AW80" s="22">
        <v>0</v>
      </c>
      <c r="AX80" s="22">
        <v>0</v>
      </c>
      <c r="AY80" s="22">
        <v>0</v>
      </c>
      <c r="AZ80" s="22">
        <f t="shared" si="278"/>
        <v>0</v>
      </c>
      <c r="BA80" s="22">
        <v>0</v>
      </c>
      <c r="BB80" s="22">
        <v>0</v>
      </c>
      <c r="BC80" s="22">
        <v>0</v>
      </c>
      <c r="BD80" s="22">
        <v>0</v>
      </c>
      <c r="BE80" s="22">
        <f t="shared" si="279"/>
        <v>0</v>
      </c>
      <c r="BF80" s="24">
        <f t="shared" si="280"/>
        <v>35</v>
      </c>
      <c r="BG80" s="24">
        <f t="shared" si="281"/>
        <v>107</v>
      </c>
      <c r="BH80" s="24">
        <f t="shared" si="282"/>
        <v>21</v>
      </c>
      <c r="BI80" s="24">
        <f t="shared" si="283"/>
        <v>12</v>
      </c>
      <c r="BJ80" s="24">
        <f t="shared" si="284"/>
        <v>33</v>
      </c>
      <c r="BK80" s="25">
        <v>2</v>
      </c>
      <c r="BL80" s="24" t="str">
        <f t="shared" si="285"/>
        <v>0</v>
      </c>
      <c r="BM80" s="24" t="str">
        <f t="shared" si="286"/>
        <v>0</v>
      </c>
      <c r="BN80" s="24">
        <f t="shared" si="287"/>
        <v>0</v>
      </c>
      <c r="BO80" s="24">
        <f t="shared" si="288"/>
        <v>21</v>
      </c>
      <c r="BP80" s="24">
        <f t="shared" si="289"/>
        <v>12</v>
      </c>
      <c r="BQ80" s="24">
        <f t="shared" si="290"/>
        <v>33</v>
      </c>
      <c r="BR80" s="124"/>
    </row>
    <row r="81" spans="1:72" ht="23.25" customHeight="1" x14ac:dyDescent="0.3">
      <c r="A81" s="20"/>
      <c r="B81" s="14" t="s">
        <v>145</v>
      </c>
      <c r="C81" s="22">
        <v>5</v>
      </c>
      <c r="D81" s="22">
        <v>3</v>
      </c>
      <c r="E81" s="22">
        <f>1+3</f>
        <v>4</v>
      </c>
      <c r="F81" s="22">
        <v>1</v>
      </c>
      <c r="G81" s="22">
        <f t="shared" si="270"/>
        <v>5</v>
      </c>
      <c r="H81" s="22">
        <v>0</v>
      </c>
      <c r="I81" s="22">
        <v>0</v>
      </c>
      <c r="J81" s="22">
        <v>0</v>
      </c>
      <c r="K81" s="22">
        <v>0</v>
      </c>
      <c r="L81" s="22">
        <f t="shared" si="291"/>
        <v>0</v>
      </c>
      <c r="M81" s="22">
        <v>5</v>
      </c>
      <c r="N81" s="22">
        <v>20</v>
      </c>
      <c r="O81" s="22">
        <v>5</v>
      </c>
      <c r="P81" s="22">
        <v>0</v>
      </c>
      <c r="Q81" s="22">
        <f t="shared" ref="Q81" si="297">O81+P81</f>
        <v>5</v>
      </c>
      <c r="R81" s="22">
        <v>0</v>
      </c>
      <c r="S81" s="22">
        <v>0</v>
      </c>
      <c r="T81" s="22">
        <v>1</v>
      </c>
      <c r="U81" s="22">
        <v>0</v>
      </c>
      <c r="V81" s="22">
        <f t="shared" si="272"/>
        <v>1</v>
      </c>
      <c r="W81" s="22">
        <v>0</v>
      </c>
      <c r="X81" s="22">
        <v>0</v>
      </c>
      <c r="Y81" s="22">
        <v>0</v>
      </c>
      <c r="Z81" s="22">
        <v>0</v>
      </c>
      <c r="AA81" s="22">
        <f t="shared" si="273"/>
        <v>0</v>
      </c>
      <c r="AB81" s="22">
        <v>0</v>
      </c>
      <c r="AC81" s="22">
        <v>0</v>
      </c>
      <c r="AD81" s="22">
        <v>0</v>
      </c>
      <c r="AE81" s="22">
        <v>0</v>
      </c>
      <c r="AF81" s="22">
        <f t="shared" si="274"/>
        <v>0</v>
      </c>
      <c r="AG81" s="22">
        <v>0</v>
      </c>
      <c r="AH81" s="22">
        <v>0</v>
      </c>
      <c r="AI81" s="22">
        <v>0</v>
      </c>
      <c r="AJ81" s="22">
        <v>0</v>
      </c>
      <c r="AK81" s="22">
        <f t="shared" ref="AK81" si="298">AI81+AJ81</f>
        <v>0</v>
      </c>
      <c r="AL81" s="22">
        <v>0</v>
      </c>
      <c r="AM81" s="22">
        <v>0</v>
      </c>
      <c r="AN81" s="22">
        <v>0</v>
      </c>
      <c r="AO81" s="22">
        <v>0</v>
      </c>
      <c r="AP81" s="22">
        <f t="shared" si="276"/>
        <v>0</v>
      </c>
      <c r="AQ81" s="22">
        <v>0</v>
      </c>
      <c r="AR81" s="22">
        <v>0</v>
      </c>
      <c r="AS81" s="22">
        <v>3</v>
      </c>
      <c r="AT81" s="22">
        <v>0</v>
      </c>
      <c r="AU81" s="22">
        <f t="shared" ref="AU81" si="299">AS81+AT81</f>
        <v>3</v>
      </c>
      <c r="AV81" s="22">
        <v>0</v>
      </c>
      <c r="AW81" s="22">
        <v>0</v>
      </c>
      <c r="AX81" s="22">
        <v>0</v>
      </c>
      <c r="AY81" s="22">
        <v>0</v>
      </c>
      <c r="AZ81" s="22">
        <f t="shared" ref="AZ81" si="300">AX81+AY81</f>
        <v>0</v>
      </c>
      <c r="BA81" s="22">
        <v>0</v>
      </c>
      <c r="BB81" s="22">
        <v>0</v>
      </c>
      <c r="BC81" s="22">
        <v>0</v>
      </c>
      <c r="BD81" s="22">
        <v>0</v>
      </c>
      <c r="BE81" s="22">
        <f t="shared" ref="BE81" si="301">BC81+BD81</f>
        <v>0</v>
      </c>
      <c r="BF81" s="24">
        <f t="shared" si="280"/>
        <v>10</v>
      </c>
      <c r="BG81" s="24">
        <f t="shared" si="281"/>
        <v>23</v>
      </c>
      <c r="BH81" s="24">
        <f t="shared" si="282"/>
        <v>13</v>
      </c>
      <c r="BI81" s="24">
        <f t="shared" si="283"/>
        <v>1</v>
      </c>
      <c r="BJ81" s="24">
        <f t="shared" si="284"/>
        <v>14</v>
      </c>
      <c r="BK81" s="25">
        <v>2</v>
      </c>
      <c r="BL81" s="24" t="str">
        <f t="shared" si="285"/>
        <v>0</v>
      </c>
      <c r="BM81" s="24" t="str">
        <f t="shared" si="286"/>
        <v>0</v>
      </c>
      <c r="BN81" s="24">
        <f t="shared" si="287"/>
        <v>0</v>
      </c>
      <c r="BO81" s="24">
        <f t="shared" si="288"/>
        <v>13</v>
      </c>
      <c r="BP81" s="24">
        <f t="shared" si="289"/>
        <v>1</v>
      </c>
      <c r="BQ81" s="24">
        <f t="shared" si="290"/>
        <v>14</v>
      </c>
      <c r="BR81" s="124"/>
    </row>
    <row r="82" spans="1:72" ht="23.25" customHeight="1" x14ac:dyDescent="0.3">
      <c r="A82" s="20"/>
      <c r="B82" s="14" t="s">
        <v>144</v>
      </c>
      <c r="C82" s="22">
        <v>5</v>
      </c>
      <c r="D82" s="22">
        <v>2</v>
      </c>
      <c r="E82" s="22">
        <v>2</v>
      </c>
      <c r="F82" s="22">
        <v>0</v>
      </c>
      <c r="G82" s="22">
        <f t="shared" si="270"/>
        <v>2</v>
      </c>
      <c r="H82" s="22">
        <v>0</v>
      </c>
      <c r="I82" s="22">
        <v>0</v>
      </c>
      <c r="J82" s="22">
        <v>0</v>
      </c>
      <c r="K82" s="22">
        <v>1</v>
      </c>
      <c r="L82" s="22">
        <f t="shared" si="291"/>
        <v>1</v>
      </c>
      <c r="M82" s="22">
        <v>5</v>
      </c>
      <c r="N82" s="22">
        <v>14</v>
      </c>
      <c r="O82" s="22">
        <v>6</v>
      </c>
      <c r="P82" s="22">
        <v>3</v>
      </c>
      <c r="Q82" s="22">
        <f t="shared" si="271"/>
        <v>9</v>
      </c>
      <c r="R82" s="22">
        <v>0</v>
      </c>
      <c r="S82" s="22">
        <v>0</v>
      </c>
      <c r="T82" s="22">
        <v>0</v>
      </c>
      <c r="U82" s="22">
        <v>0</v>
      </c>
      <c r="V82" s="22">
        <f t="shared" si="272"/>
        <v>0</v>
      </c>
      <c r="W82" s="22">
        <v>0</v>
      </c>
      <c r="X82" s="22">
        <v>1</v>
      </c>
      <c r="Y82" s="22">
        <v>0</v>
      </c>
      <c r="Z82" s="22">
        <v>0</v>
      </c>
      <c r="AA82" s="22">
        <f t="shared" si="273"/>
        <v>0</v>
      </c>
      <c r="AB82" s="22">
        <v>0</v>
      </c>
      <c r="AC82" s="22">
        <v>0</v>
      </c>
      <c r="AD82" s="22">
        <v>0</v>
      </c>
      <c r="AE82" s="22">
        <v>0</v>
      </c>
      <c r="AF82" s="22">
        <f t="shared" si="274"/>
        <v>0</v>
      </c>
      <c r="AG82" s="22">
        <v>0</v>
      </c>
      <c r="AH82" s="22">
        <v>0</v>
      </c>
      <c r="AI82" s="22">
        <v>0</v>
      </c>
      <c r="AJ82" s="22">
        <v>0</v>
      </c>
      <c r="AK82" s="22">
        <f t="shared" si="275"/>
        <v>0</v>
      </c>
      <c r="AL82" s="22">
        <v>0</v>
      </c>
      <c r="AM82" s="22">
        <v>0</v>
      </c>
      <c r="AN82" s="22">
        <v>0</v>
      </c>
      <c r="AO82" s="22">
        <v>0</v>
      </c>
      <c r="AP82" s="22">
        <f t="shared" si="276"/>
        <v>0</v>
      </c>
      <c r="AQ82" s="22">
        <v>0</v>
      </c>
      <c r="AR82" s="22">
        <v>0</v>
      </c>
      <c r="AS82" s="22">
        <v>0</v>
      </c>
      <c r="AT82" s="22">
        <v>0</v>
      </c>
      <c r="AU82" s="22">
        <f t="shared" si="277"/>
        <v>0</v>
      </c>
      <c r="AV82" s="22">
        <v>0</v>
      </c>
      <c r="AW82" s="22">
        <v>0</v>
      </c>
      <c r="AX82" s="22">
        <v>0</v>
      </c>
      <c r="AY82" s="22">
        <v>0</v>
      </c>
      <c r="AZ82" s="22">
        <f t="shared" si="278"/>
        <v>0</v>
      </c>
      <c r="BA82" s="22">
        <v>0</v>
      </c>
      <c r="BB82" s="22">
        <v>0</v>
      </c>
      <c r="BC82" s="22">
        <v>0</v>
      </c>
      <c r="BD82" s="22">
        <v>0</v>
      </c>
      <c r="BE82" s="22">
        <f t="shared" si="279"/>
        <v>0</v>
      </c>
      <c r="BF82" s="24">
        <f t="shared" si="280"/>
        <v>10</v>
      </c>
      <c r="BG82" s="24">
        <f t="shared" si="281"/>
        <v>17</v>
      </c>
      <c r="BH82" s="24">
        <f t="shared" si="282"/>
        <v>8</v>
      </c>
      <c r="BI82" s="24">
        <f t="shared" si="283"/>
        <v>4</v>
      </c>
      <c r="BJ82" s="24">
        <f t="shared" si="284"/>
        <v>12</v>
      </c>
      <c r="BK82" s="25">
        <v>2</v>
      </c>
      <c r="BL82" s="24" t="str">
        <f t="shared" si="285"/>
        <v>0</v>
      </c>
      <c r="BM82" s="24" t="str">
        <f t="shared" si="286"/>
        <v>0</v>
      </c>
      <c r="BN82" s="24">
        <f t="shared" si="287"/>
        <v>0</v>
      </c>
      <c r="BO82" s="24">
        <f t="shared" si="288"/>
        <v>8</v>
      </c>
      <c r="BP82" s="24">
        <f t="shared" si="289"/>
        <v>4</v>
      </c>
      <c r="BQ82" s="24">
        <f t="shared" si="290"/>
        <v>12</v>
      </c>
      <c r="BR82" s="124"/>
    </row>
    <row r="83" spans="1:72" s="2" customFormat="1" ht="23.25" customHeight="1" x14ac:dyDescent="0.3">
      <c r="A83" s="4"/>
      <c r="B83" s="23" t="s">
        <v>47</v>
      </c>
      <c r="C83" s="24">
        <f>SUM(C68:C82)</f>
        <v>125</v>
      </c>
      <c r="D83" s="24">
        <f t="shared" ref="D83:BE83" si="302">SUM(D68:D82)</f>
        <v>48</v>
      </c>
      <c r="E83" s="24">
        <f t="shared" si="302"/>
        <v>30</v>
      </c>
      <c r="F83" s="24">
        <f t="shared" si="302"/>
        <v>10</v>
      </c>
      <c r="G83" s="24">
        <f t="shared" si="302"/>
        <v>40</v>
      </c>
      <c r="H83" s="24">
        <f t="shared" si="302"/>
        <v>0</v>
      </c>
      <c r="I83" s="24">
        <f t="shared" si="302"/>
        <v>0</v>
      </c>
      <c r="J83" s="24">
        <f t="shared" si="302"/>
        <v>46</v>
      </c>
      <c r="K83" s="24">
        <f t="shared" si="302"/>
        <v>35</v>
      </c>
      <c r="L83" s="24">
        <f t="shared" si="302"/>
        <v>81</v>
      </c>
      <c r="M83" s="24">
        <f t="shared" si="302"/>
        <v>95</v>
      </c>
      <c r="N83" s="24">
        <f t="shared" si="302"/>
        <v>360</v>
      </c>
      <c r="O83" s="24">
        <f t="shared" si="302"/>
        <v>123</v>
      </c>
      <c r="P83" s="24">
        <f t="shared" si="302"/>
        <v>16</v>
      </c>
      <c r="Q83" s="24">
        <f t="shared" si="302"/>
        <v>139</v>
      </c>
      <c r="R83" s="24">
        <f t="shared" si="302"/>
        <v>435</v>
      </c>
      <c r="S83" s="24">
        <f t="shared" si="302"/>
        <v>402</v>
      </c>
      <c r="T83" s="24">
        <f t="shared" si="302"/>
        <v>115</v>
      </c>
      <c r="U83" s="24">
        <f t="shared" si="302"/>
        <v>92</v>
      </c>
      <c r="V83" s="24">
        <f t="shared" si="302"/>
        <v>207</v>
      </c>
      <c r="W83" s="24">
        <f t="shared" si="302"/>
        <v>70</v>
      </c>
      <c r="X83" s="24">
        <f t="shared" si="302"/>
        <v>277</v>
      </c>
      <c r="Y83" s="24">
        <f t="shared" si="302"/>
        <v>84</v>
      </c>
      <c r="Z83" s="24">
        <f t="shared" si="302"/>
        <v>46</v>
      </c>
      <c r="AA83" s="24">
        <f t="shared" si="302"/>
        <v>130</v>
      </c>
      <c r="AB83" s="24">
        <f t="shared" si="302"/>
        <v>55</v>
      </c>
      <c r="AC83" s="24">
        <f t="shared" si="302"/>
        <v>647</v>
      </c>
      <c r="AD83" s="24">
        <f t="shared" si="302"/>
        <v>77</v>
      </c>
      <c r="AE83" s="24">
        <f t="shared" si="302"/>
        <v>32</v>
      </c>
      <c r="AF83" s="24">
        <f t="shared" si="302"/>
        <v>109</v>
      </c>
      <c r="AG83" s="24">
        <f t="shared" si="302"/>
        <v>10</v>
      </c>
      <c r="AH83" s="24">
        <f t="shared" si="302"/>
        <v>0</v>
      </c>
      <c r="AI83" s="24">
        <f t="shared" si="302"/>
        <v>0</v>
      </c>
      <c r="AJ83" s="24">
        <f t="shared" si="302"/>
        <v>0</v>
      </c>
      <c r="AK83" s="24">
        <f t="shared" si="302"/>
        <v>0</v>
      </c>
      <c r="AL83" s="24">
        <f t="shared" si="302"/>
        <v>5</v>
      </c>
      <c r="AM83" s="24">
        <f t="shared" si="302"/>
        <v>87</v>
      </c>
      <c r="AN83" s="24">
        <f t="shared" si="302"/>
        <v>27</v>
      </c>
      <c r="AO83" s="24">
        <f t="shared" si="302"/>
        <v>18</v>
      </c>
      <c r="AP83" s="24">
        <f t="shared" si="302"/>
        <v>45</v>
      </c>
      <c r="AQ83" s="24">
        <f t="shared" si="302"/>
        <v>0</v>
      </c>
      <c r="AR83" s="24">
        <f t="shared" si="302"/>
        <v>0</v>
      </c>
      <c r="AS83" s="24">
        <f t="shared" si="302"/>
        <v>25</v>
      </c>
      <c r="AT83" s="24">
        <f t="shared" si="302"/>
        <v>1</v>
      </c>
      <c r="AU83" s="24">
        <f t="shared" si="302"/>
        <v>26</v>
      </c>
      <c r="AV83" s="24">
        <f t="shared" si="302"/>
        <v>0</v>
      </c>
      <c r="AW83" s="24">
        <f t="shared" si="302"/>
        <v>0</v>
      </c>
      <c r="AX83" s="24">
        <f t="shared" si="302"/>
        <v>2</v>
      </c>
      <c r="AY83" s="24">
        <f t="shared" si="302"/>
        <v>2</v>
      </c>
      <c r="AZ83" s="24">
        <f t="shared" si="302"/>
        <v>4</v>
      </c>
      <c r="BA83" s="24">
        <f t="shared" si="302"/>
        <v>0</v>
      </c>
      <c r="BB83" s="24">
        <f t="shared" si="302"/>
        <v>0</v>
      </c>
      <c r="BC83" s="24">
        <f t="shared" si="302"/>
        <v>0</v>
      </c>
      <c r="BD83" s="24">
        <f t="shared" si="302"/>
        <v>0</v>
      </c>
      <c r="BE83" s="24">
        <f t="shared" si="302"/>
        <v>0</v>
      </c>
      <c r="BF83" s="24">
        <f t="shared" si="280"/>
        <v>795</v>
      </c>
      <c r="BG83" s="24">
        <f t="shared" si="281"/>
        <v>1821</v>
      </c>
      <c r="BH83" s="24">
        <f t="shared" si="282"/>
        <v>529</v>
      </c>
      <c r="BI83" s="24">
        <f t="shared" si="283"/>
        <v>252</v>
      </c>
      <c r="BJ83" s="24">
        <f t="shared" si="284"/>
        <v>781</v>
      </c>
      <c r="BK83" s="25"/>
      <c r="BL83" s="24">
        <f t="shared" ref="BL83:BQ83" si="303">SUM(BL68:BL82)</f>
        <v>0</v>
      </c>
      <c r="BM83" s="24">
        <f t="shared" si="303"/>
        <v>0</v>
      </c>
      <c r="BN83" s="24">
        <f t="shared" si="303"/>
        <v>0</v>
      </c>
      <c r="BO83" s="24">
        <f t="shared" si="303"/>
        <v>529</v>
      </c>
      <c r="BP83" s="24">
        <f t="shared" si="303"/>
        <v>252</v>
      </c>
      <c r="BQ83" s="24">
        <f t="shared" si="303"/>
        <v>781</v>
      </c>
      <c r="BR83" s="124"/>
      <c r="BS83" s="1"/>
    </row>
    <row r="84" spans="1:72" s="2" customFormat="1" ht="23.25" customHeight="1" x14ac:dyDescent="0.3">
      <c r="A84" s="4"/>
      <c r="B84" s="94" t="s">
        <v>112</v>
      </c>
      <c r="C84" s="24"/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4"/>
      <c r="AG84" s="24"/>
      <c r="AH84" s="24"/>
      <c r="AI84" s="24"/>
      <c r="AJ84" s="24"/>
      <c r="AK84" s="24"/>
      <c r="AL84" s="24"/>
      <c r="AM84" s="24"/>
      <c r="AN84" s="24"/>
      <c r="AO84" s="24"/>
      <c r="AP84" s="24"/>
      <c r="AQ84" s="24"/>
      <c r="AR84" s="24"/>
      <c r="AS84" s="24"/>
      <c r="AT84" s="24"/>
      <c r="AU84" s="24"/>
      <c r="AV84" s="24"/>
      <c r="AW84" s="24"/>
      <c r="AX84" s="24"/>
      <c r="AY84" s="24"/>
      <c r="AZ84" s="24"/>
      <c r="BA84" s="24"/>
      <c r="BB84" s="24"/>
      <c r="BC84" s="24"/>
      <c r="BD84" s="24"/>
      <c r="BE84" s="24"/>
      <c r="BF84" s="24"/>
      <c r="BG84" s="24"/>
      <c r="BH84" s="24"/>
      <c r="BI84" s="24"/>
      <c r="BJ84" s="24"/>
      <c r="BK84" s="25"/>
      <c r="BL84" s="24"/>
      <c r="BM84" s="24"/>
      <c r="BN84" s="24"/>
      <c r="BO84" s="24"/>
      <c r="BP84" s="24"/>
      <c r="BQ84" s="24"/>
      <c r="BR84" s="124"/>
      <c r="BS84" s="1"/>
    </row>
    <row r="85" spans="1:72" s="2" customFormat="1" ht="23.25" customHeight="1" x14ac:dyDescent="0.3">
      <c r="A85" s="4"/>
      <c r="B85" s="95" t="s">
        <v>113</v>
      </c>
      <c r="C85" s="22">
        <v>10</v>
      </c>
      <c r="D85" s="22">
        <v>19</v>
      </c>
      <c r="E85" s="22">
        <f>8+16</f>
        <v>24</v>
      </c>
      <c r="F85" s="22">
        <v>1</v>
      </c>
      <c r="G85" s="22">
        <f>SUM(E85:F85)</f>
        <v>25</v>
      </c>
      <c r="H85" s="22">
        <v>0</v>
      </c>
      <c r="I85" s="22">
        <v>0</v>
      </c>
      <c r="J85" s="22">
        <v>0</v>
      </c>
      <c r="K85" s="22">
        <v>0</v>
      </c>
      <c r="L85" s="22">
        <f>SUM(J85:K85)</f>
        <v>0</v>
      </c>
      <c r="M85" s="22">
        <v>25</v>
      </c>
      <c r="N85" s="22">
        <v>76</v>
      </c>
      <c r="O85" s="22">
        <f>7+19</f>
        <v>26</v>
      </c>
      <c r="P85" s="22">
        <f>1+2</f>
        <v>3</v>
      </c>
      <c r="Q85" s="22">
        <f t="shared" ref="Q85" si="304">O85+P85</f>
        <v>29</v>
      </c>
      <c r="R85" s="22">
        <v>0</v>
      </c>
      <c r="S85" s="22">
        <v>0</v>
      </c>
      <c r="T85" s="22">
        <v>0</v>
      </c>
      <c r="U85" s="22">
        <v>0</v>
      </c>
      <c r="V85" s="22">
        <f t="shared" ref="V85" si="305">T85+U85</f>
        <v>0</v>
      </c>
      <c r="W85" s="22">
        <v>0</v>
      </c>
      <c r="X85" s="22">
        <v>0</v>
      </c>
      <c r="Y85" s="22">
        <v>0</v>
      </c>
      <c r="Z85" s="22">
        <v>0</v>
      </c>
      <c r="AA85" s="22">
        <f t="shared" ref="AA85" si="306">Y85+Z85</f>
        <v>0</v>
      </c>
      <c r="AB85" s="22">
        <v>0</v>
      </c>
      <c r="AC85" s="22">
        <v>0</v>
      </c>
      <c r="AD85" s="22">
        <v>0</v>
      </c>
      <c r="AE85" s="22">
        <v>0</v>
      </c>
      <c r="AF85" s="22">
        <f t="shared" ref="AF85" si="307">AD85+AE85</f>
        <v>0</v>
      </c>
      <c r="AG85" s="22">
        <v>0</v>
      </c>
      <c r="AH85" s="22">
        <v>0</v>
      </c>
      <c r="AI85" s="22">
        <v>0</v>
      </c>
      <c r="AJ85" s="22">
        <v>0</v>
      </c>
      <c r="AK85" s="22">
        <f t="shared" ref="AK85" si="308">AI85+AJ85</f>
        <v>0</v>
      </c>
      <c r="AL85" s="22">
        <v>0</v>
      </c>
      <c r="AM85" s="22">
        <v>0</v>
      </c>
      <c r="AN85" s="22">
        <v>0</v>
      </c>
      <c r="AO85" s="22">
        <v>0</v>
      </c>
      <c r="AP85" s="22">
        <f t="shared" ref="AP85" si="309">AN85+AO85</f>
        <v>0</v>
      </c>
      <c r="AQ85" s="22">
        <v>0</v>
      </c>
      <c r="AR85" s="22">
        <v>0</v>
      </c>
      <c r="AS85" s="22">
        <v>0</v>
      </c>
      <c r="AT85" s="22">
        <v>0</v>
      </c>
      <c r="AU85" s="22">
        <f t="shared" ref="AU85" si="310">AS85+AT85</f>
        <v>0</v>
      </c>
      <c r="AV85" s="22">
        <v>0</v>
      </c>
      <c r="AW85" s="22">
        <v>0</v>
      </c>
      <c r="AX85" s="22">
        <v>0</v>
      </c>
      <c r="AY85" s="22">
        <v>0</v>
      </c>
      <c r="AZ85" s="22">
        <f t="shared" ref="AZ85" si="311">AX85+AY85</f>
        <v>0</v>
      </c>
      <c r="BA85" s="22">
        <v>0</v>
      </c>
      <c r="BB85" s="22">
        <v>0</v>
      </c>
      <c r="BC85" s="22">
        <v>0</v>
      </c>
      <c r="BD85" s="22">
        <v>0</v>
      </c>
      <c r="BE85" s="22">
        <f t="shared" ref="BE85" si="312">BC85+BD85</f>
        <v>0</v>
      </c>
      <c r="BF85" s="24">
        <f t="shared" ref="BF85:BF86" si="313">C85+M85+R85+W85+AB85+AG85+AL85+AQ85+AV85+BA85+H85</f>
        <v>35</v>
      </c>
      <c r="BG85" s="24">
        <f t="shared" ref="BG85:BG86" si="314">D85+N85+S85+X85+AC85+AH85+AM85+AR85+AW85+BB85+I85</f>
        <v>95</v>
      </c>
      <c r="BH85" s="24">
        <f t="shared" ref="BH85:BH86" si="315">E85+O85+T85+Y85+AD85+AI85+AN85+AS85+AX85+BC85+J85</f>
        <v>50</v>
      </c>
      <c r="BI85" s="24">
        <f t="shared" ref="BI85:BI86" si="316">F85+P85+U85+Z85+AE85+AJ85+AO85+AT85+AY85+BD85+K85</f>
        <v>4</v>
      </c>
      <c r="BJ85" s="24">
        <f t="shared" ref="BJ85:BJ86" si="317">G85+Q85+V85+AA85+AF85+AK85+AP85+AU85+AZ85+BE85+L85</f>
        <v>54</v>
      </c>
      <c r="BK85" s="25">
        <v>2</v>
      </c>
      <c r="BL85" s="24" t="str">
        <f>IF(BK85=1,BH85,"0")</f>
        <v>0</v>
      </c>
      <c r="BM85" s="24" t="str">
        <f>IF(BK85=1,BI85,"0")</f>
        <v>0</v>
      </c>
      <c r="BN85" s="24">
        <f>BL85+BM85</f>
        <v>0</v>
      </c>
      <c r="BO85" s="24">
        <f>IF(BK85=2,BH85,"0")</f>
        <v>50</v>
      </c>
      <c r="BP85" s="24">
        <f>IF(BK85=2,BI85,"0")</f>
        <v>4</v>
      </c>
      <c r="BQ85" s="24">
        <f>BO85+BP85</f>
        <v>54</v>
      </c>
      <c r="BR85" s="124"/>
      <c r="BS85" s="1"/>
      <c r="BT85" s="97"/>
    </row>
    <row r="86" spans="1:72" s="2" customFormat="1" ht="23.25" customHeight="1" x14ac:dyDescent="0.3">
      <c r="A86" s="4"/>
      <c r="B86" s="96" t="s">
        <v>47</v>
      </c>
      <c r="C86" s="24">
        <f>SUM(C85)</f>
        <v>10</v>
      </c>
      <c r="D86" s="24">
        <f>SUM(D85)</f>
        <v>19</v>
      </c>
      <c r="E86" s="24">
        <f t="shared" ref="E86:BE86" si="318">SUM(E85)</f>
        <v>24</v>
      </c>
      <c r="F86" s="24">
        <f t="shared" si="318"/>
        <v>1</v>
      </c>
      <c r="G86" s="24">
        <f t="shared" si="318"/>
        <v>25</v>
      </c>
      <c r="H86" s="24">
        <f>SUM(H85)</f>
        <v>0</v>
      </c>
      <c r="I86" s="24">
        <f t="shared" ref="I86:L86" si="319">SUM(I85)</f>
        <v>0</v>
      </c>
      <c r="J86" s="24">
        <f t="shared" si="319"/>
        <v>0</v>
      </c>
      <c r="K86" s="24">
        <f t="shared" si="319"/>
        <v>0</v>
      </c>
      <c r="L86" s="24">
        <f t="shared" si="319"/>
        <v>0</v>
      </c>
      <c r="M86" s="24">
        <f t="shared" ref="M86:Q86" si="320">SUM(M85)</f>
        <v>25</v>
      </c>
      <c r="N86" s="24">
        <f t="shared" si="320"/>
        <v>76</v>
      </c>
      <c r="O86" s="24">
        <f t="shared" si="320"/>
        <v>26</v>
      </c>
      <c r="P86" s="24">
        <f t="shared" si="320"/>
        <v>3</v>
      </c>
      <c r="Q86" s="24">
        <f t="shared" si="320"/>
        <v>29</v>
      </c>
      <c r="R86" s="24">
        <f t="shared" si="318"/>
        <v>0</v>
      </c>
      <c r="S86" s="24">
        <f t="shared" si="318"/>
        <v>0</v>
      </c>
      <c r="T86" s="24">
        <f t="shared" si="318"/>
        <v>0</v>
      </c>
      <c r="U86" s="24">
        <f t="shared" si="318"/>
        <v>0</v>
      </c>
      <c r="V86" s="24">
        <f t="shared" si="318"/>
        <v>0</v>
      </c>
      <c r="W86" s="24">
        <f t="shared" si="318"/>
        <v>0</v>
      </c>
      <c r="X86" s="24">
        <f t="shared" si="318"/>
        <v>0</v>
      </c>
      <c r="Y86" s="24">
        <f t="shared" si="318"/>
        <v>0</v>
      </c>
      <c r="Z86" s="24">
        <f t="shared" si="318"/>
        <v>0</v>
      </c>
      <c r="AA86" s="24">
        <f t="shared" si="318"/>
        <v>0</v>
      </c>
      <c r="AB86" s="24">
        <f t="shared" si="318"/>
        <v>0</v>
      </c>
      <c r="AC86" s="24">
        <f t="shared" si="318"/>
        <v>0</v>
      </c>
      <c r="AD86" s="24">
        <f t="shared" si="318"/>
        <v>0</v>
      </c>
      <c r="AE86" s="24">
        <f t="shared" si="318"/>
        <v>0</v>
      </c>
      <c r="AF86" s="24">
        <f t="shared" si="318"/>
        <v>0</v>
      </c>
      <c r="AG86" s="24">
        <f t="shared" ref="AG86:AK86" si="321">SUM(AG85)</f>
        <v>0</v>
      </c>
      <c r="AH86" s="24">
        <f t="shared" si="321"/>
        <v>0</v>
      </c>
      <c r="AI86" s="24">
        <f t="shared" si="321"/>
        <v>0</v>
      </c>
      <c r="AJ86" s="24">
        <f t="shared" si="321"/>
        <v>0</v>
      </c>
      <c r="AK86" s="24">
        <f t="shared" si="321"/>
        <v>0</v>
      </c>
      <c r="AL86" s="24">
        <f t="shared" si="318"/>
        <v>0</v>
      </c>
      <c r="AM86" s="24">
        <f t="shared" si="318"/>
        <v>0</v>
      </c>
      <c r="AN86" s="24">
        <f t="shared" si="318"/>
        <v>0</v>
      </c>
      <c r="AO86" s="24">
        <f t="shared" si="318"/>
        <v>0</v>
      </c>
      <c r="AP86" s="24">
        <f t="shared" si="318"/>
        <v>0</v>
      </c>
      <c r="AQ86" s="24">
        <f t="shared" ref="AQ86:AU86" si="322">SUM(AQ85)</f>
        <v>0</v>
      </c>
      <c r="AR86" s="24">
        <f t="shared" si="322"/>
        <v>0</v>
      </c>
      <c r="AS86" s="24">
        <f t="shared" si="322"/>
        <v>0</v>
      </c>
      <c r="AT86" s="24">
        <f t="shared" si="322"/>
        <v>0</v>
      </c>
      <c r="AU86" s="24">
        <f t="shared" si="322"/>
        <v>0</v>
      </c>
      <c r="AV86" s="24">
        <f t="shared" ref="AV86:AZ86" si="323">SUM(AV85)</f>
        <v>0</v>
      </c>
      <c r="AW86" s="24">
        <f t="shared" si="323"/>
        <v>0</v>
      </c>
      <c r="AX86" s="24">
        <f t="shared" si="323"/>
        <v>0</v>
      </c>
      <c r="AY86" s="24">
        <f t="shared" si="323"/>
        <v>0</v>
      </c>
      <c r="AZ86" s="24">
        <f t="shared" si="323"/>
        <v>0</v>
      </c>
      <c r="BA86" s="24">
        <f t="shared" si="318"/>
        <v>0</v>
      </c>
      <c r="BB86" s="24">
        <f t="shared" si="318"/>
        <v>0</v>
      </c>
      <c r="BC86" s="24">
        <f t="shared" si="318"/>
        <v>0</v>
      </c>
      <c r="BD86" s="24">
        <f t="shared" si="318"/>
        <v>0</v>
      </c>
      <c r="BE86" s="24">
        <f t="shared" si="318"/>
        <v>0</v>
      </c>
      <c r="BF86" s="24">
        <f t="shared" si="313"/>
        <v>35</v>
      </c>
      <c r="BG86" s="24">
        <f t="shared" si="314"/>
        <v>95</v>
      </c>
      <c r="BH86" s="24">
        <f t="shared" si="315"/>
        <v>50</v>
      </c>
      <c r="BI86" s="24">
        <f t="shared" si="316"/>
        <v>4</v>
      </c>
      <c r="BJ86" s="24">
        <f t="shared" si="317"/>
        <v>54</v>
      </c>
      <c r="BK86" s="24">
        <f t="shared" ref="BK86:BQ86" si="324">SUM(BK85)</f>
        <v>2</v>
      </c>
      <c r="BL86" s="24">
        <f t="shared" si="324"/>
        <v>0</v>
      </c>
      <c r="BM86" s="24">
        <f t="shared" si="324"/>
        <v>0</v>
      </c>
      <c r="BN86" s="24">
        <f t="shared" si="324"/>
        <v>0</v>
      </c>
      <c r="BO86" s="24">
        <f t="shared" si="324"/>
        <v>50</v>
      </c>
      <c r="BP86" s="24">
        <f t="shared" si="324"/>
        <v>4</v>
      </c>
      <c r="BQ86" s="24">
        <f t="shared" si="324"/>
        <v>54</v>
      </c>
      <c r="BR86" s="124"/>
      <c r="BS86" s="1"/>
      <c r="BT86" s="98"/>
    </row>
    <row r="87" spans="1:72" s="35" customFormat="1" ht="23.25" customHeight="1" x14ac:dyDescent="0.3">
      <c r="A87" s="33"/>
      <c r="B87" s="86" t="s">
        <v>76</v>
      </c>
      <c r="C87" s="128"/>
      <c r="D87" s="128"/>
      <c r="E87" s="128"/>
      <c r="F87" s="128"/>
      <c r="G87" s="22"/>
      <c r="H87" s="22"/>
      <c r="I87" s="22"/>
      <c r="J87" s="22"/>
      <c r="K87" s="22"/>
      <c r="L87" s="22"/>
      <c r="M87" s="22"/>
      <c r="N87" s="22"/>
      <c r="O87" s="22"/>
      <c r="P87" s="22"/>
      <c r="Q87" s="22"/>
      <c r="R87" s="128"/>
      <c r="S87" s="128"/>
      <c r="T87" s="63"/>
      <c r="U87" s="63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22"/>
      <c r="AG87" s="22"/>
      <c r="AH87" s="22"/>
      <c r="AI87" s="22"/>
      <c r="AJ87" s="22"/>
      <c r="AK87" s="22"/>
      <c r="AL87" s="128"/>
      <c r="AM87" s="128"/>
      <c r="AN87" s="128"/>
      <c r="AO87" s="128"/>
      <c r="AP87" s="22"/>
      <c r="AQ87" s="22"/>
      <c r="AR87" s="22"/>
      <c r="AS87" s="22"/>
      <c r="AT87" s="22"/>
      <c r="AU87" s="22"/>
      <c r="AV87" s="22"/>
      <c r="AW87" s="22"/>
      <c r="AX87" s="22"/>
      <c r="AY87" s="22"/>
      <c r="AZ87" s="22"/>
      <c r="BA87" s="22"/>
      <c r="BB87" s="22"/>
      <c r="BC87" s="22"/>
      <c r="BD87" s="22"/>
      <c r="BE87" s="22"/>
      <c r="BF87" s="22"/>
      <c r="BG87" s="22"/>
      <c r="BH87" s="22"/>
      <c r="BI87" s="22"/>
      <c r="BJ87" s="22"/>
      <c r="BK87" s="126"/>
      <c r="BL87" s="22"/>
      <c r="BM87" s="22"/>
      <c r="BN87" s="22"/>
      <c r="BO87" s="22"/>
      <c r="BP87" s="22"/>
      <c r="BQ87" s="22"/>
      <c r="BR87" s="124"/>
      <c r="BS87" s="1"/>
    </row>
    <row r="88" spans="1:72" s="35" customFormat="1" ht="23.25" customHeight="1" x14ac:dyDescent="0.3">
      <c r="A88" s="52"/>
      <c r="B88" s="53" t="s">
        <v>13</v>
      </c>
      <c r="C88" s="22">
        <v>10</v>
      </c>
      <c r="D88" s="22">
        <v>11</v>
      </c>
      <c r="E88" s="22">
        <v>1</v>
      </c>
      <c r="F88" s="22">
        <v>5</v>
      </c>
      <c r="G88" s="22">
        <f t="shared" ref="G88:G95" si="325">E88+F88</f>
        <v>6</v>
      </c>
      <c r="H88" s="22">
        <v>0</v>
      </c>
      <c r="I88" s="22">
        <v>0</v>
      </c>
      <c r="J88" s="22">
        <v>0</v>
      </c>
      <c r="K88" s="22">
        <v>0</v>
      </c>
      <c r="L88" s="22">
        <f>SUM(J88:K88)</f>
        <v>0</v>
      </c>
      <c r="M88" s="22">
        <v>25</v>
      </c>
      <c r="N88" s="22">
        <f>64+1</f>
        <v>65</v>
      </c>
      <c r="O88" s="22">
        <f>6+26</f>
        <v>32</v>
      </c>
      <c r="P88" s="22">
        <v>1</v>
      </c>
      <c r="Q88" s="22">
        <f t="shared" ref="Q88:Q95" si="326">O88+P88</f>
        <v>33</v>
      </c>
      <c r="R88" s="22">
        <v>0</v>
      </c>
      <c r="S88" s="22">
        <v>0</v>
      </c>
      <c r="T88" s="22">
        <v>0</v>
      </c>
      <c r="U88" s="22">
        <v>0</v>
      </c>
      <c r="V88" s="22">
        <f t="shared" ref="V88:V95" si="327">T88+U88</f>
        <v>0</v>
      </c>
      <c r="W88" s="22">
        <v>0</v>
      </c>
      <c r="X88" s="22">
        <v>0</v>
      </c>
      <c r="Y88" s="22">
        <v>0</v>
      </c>
      <c r="Z88" s="22">
        <v>0</v>
      </c>
      <c r="AA88" s="22">
        <f t="shared" ref="AA88:AA95" si="328">Y88+Z88</f>
        <v>0</v>
      </c>
      <c r="AB88" s="22">
        <v>0</v>
      </c>
      <c r="AC88" s="22">
        <v>0</v>
      </c>
      <c r="AD88" s="22">
        <v>0</v>
      </c>
      <c r="AE88" s="22">
        <v>0</v>
      </c>
      <c r="AF88" s="22">
        <f t="shared" ref="AF88:AF95" si="329">AD88+AE88</f>
        <v>0</v>
      </c>
      <c r="AG88" s="22">
        <v>0</v>
      </c>
      <c r="AH88" s="22">
        <v>0</v>
      </c>
      <c r="AI88" s="22">
        <v>0</v>
      </c>
      <c r="AJ88" s="22">
        <v>0</v>
      </c>
      <c r="AK88" s="22">
        <f t="shared" ref="AK88:AK95" si="330">AI88+AJ88</f>
        <v>0</v>
      </c>
      <c r="AL88" s="22">
        <v>0</v>
      </c>
      <c r="AM88" s="22">
        <v>0</v>
      </c>
      <c r="AN88" s="22">
        <v>0</v>
      </c>
      <c r="AO88" s="22">
        <v>0</v>
      </c>
      <c r="AP88" s="22">
        <f t="shared" ref="AP88:AP95" si="331">AN88+AO88</f>
        <v>0</v>
      </c>
      <c r="AQ88" s="22">
        <v>0</v>
      </c>
      <c r="AR88" s="22">
        <v>0</v>
      </c>
      <c r="AS88" s="22">
        <v>2</v>
      </c>
      <c r="AT88" s="22">
        <v>1</v>
      </c>
      <c r="AU88" s="22">
        <f t="shared" ref="AU88:AU95" si="332">AS88+AT88</f>
        <v>3</v>
      </c>
      <c r="AV88" s="22">
        <v>0</v>
      </c>
      <c r="AW88" s="22">
        <v>0</v>
      </c>
      <c r="AX88" s="22">
        <v>0</v>
      </c>
      <c r="AY88" s="22">
        <v>0</v>
      </c>
      <c r="AZ88" s="22">
        <f t="shared" ref="AZ88:AZ95" si="333">AX88+AY88</f>
        <v>0</v>
      </c>
      <c r="BA88" s="22">
        <v>0</v>
      </c>
      <c r="BB88" s="22">
        <v>0</v>
      </c>
      <c r="BC88" s="22">
        <v>0</v>
      </c>
      <c r="BD88" s="22">
        <v>0</v>
      </c>
      <c r="BE88" s="22">
        <f t="shared" ref="BE88:BE95" si="334">BC88+BD88</f>
        <v>0</v>
      </c>
      <c r="BF88" s="24">
        <f t="shared" ref="BF88:BF97" si="335">C88+M88+R88+W88+AB88+AG88+AL88+AQ88+AV88+BA88+H88</f>
        <v>35</v>
      </c>
      <c r="BG88" s="24">
        <f t="shared" ref="BG88:BG97" si="336">D88+N88+S88+X88+AC88+AH88+AM88+AR88+AW88+BB88+I88</f>
        <v>76</v>
      </c>
      <c r="BH88" s="24">
        <f t="shared" ref="BH88:BH97" si="337">E88+O88+T88+Y88+AD88+AI88+AN88+AS88+AX88+BC88+J88</f>
        <v>35</v>
      </c>
      <c r="BI88" s="24">
        <f t="shared" ref="BI88:BI97" si="338">F88+P88+U88+Z88+AE88+AJ88+AO88+AT88+AY88+BD88+K88</f>
        <v>7</v>
      </c>
      <c r="BJ88" s="24">
        <f t="shared" ref="BJ88:BJ97" si="339">G88+Q88+V88+AA88+AF88+AK88+AP88+AU88+AZ88+BE88+L88</f>
        <v>42</v>
      </c>
      <c r="BK88" s="25">
        <v>2</v>
      </c>
      <c r="BL88" s="24" t="str">
        <f t="shared" ref="BL88:BL95" si="340">IF(BK88=1,BH88,"0")</f>
        <v>0</v>
      </c>
      <c r="BM88" s="24" t="str">
        <f t="shared" ref="BM88:BM95" si="341">IF(BK88=1,BI88,"0")</f>
        <v>0</v>
      </c>
      <c r="BN88" s="24">
        <f t="shared" ref="BN88:BN95" si="342">BL88+BM88</f>
        <v>0</v>
      </c>
      <c r="BO88" s="24">
        <f t="shared" ref="BO88:BO95" si="343">IF(BK88=2,BH88,"0")</f>
        <v>35</v>
      </c>
      <c r="BP88" s="24">
        <f t="shared" ref="BP88:BP95" si="344">IF(BK88=2,BI88,"0")</f>
        <v>7</v>
      </c>
      <c r="BQ88" s="24">
        <f t="shared" ref="BQ88:BQ95" si="345">BO88+BP88</f>
        <v>42</v>
      </c>
      <c r="BR88" s="124"/>
      <c r="BS88" s="1"/>
    </row>
    <row r="89" spans="1:72" s="35" customFormat="1" ht="23.25" customHeight="1" x14ac:dyDescent="0.3">
      <c r="A89" s="33"/>
      <c r="B89" s="14" t="s">
        <v>99</v>
      </c>
      <c r="C89" s="22">
        <v>35</v>
      </c>
      <c r="D89" s="22">
        <v>24</v>
      </c>
      <c r="E89" s="22">
        <v>22</v>
      </c>
      <c r="F89" s="22">
        <v>0</v>
      </c>
      <c r="G89" s="22">
        <f t="shared" si="325"/>
        <v>22</v>
      </c>
      <c r="H89" s="22">
        <v>0</v>
      </c>
      <c r="I89" s="22">
        <v>0</v>
      </c>
      <c r="J89" s="22">
        <v>0</v>
      </c>
      <c r="K89" s="22">
        <v>0</v>
      </c>
      <c r="L89" s="22">
        <f t="shared" ref="L89:L95" si="346">SUM(J89:K89)</f>
        <v>0</v>
      </c>
      <c r="M89" s="22">
        <v>35</v>
      </c>
      <c r="N89" s="22">
        <v>154</v>
      </c>
      <c r="O89" s="22">
        <f>9+42</f>
        <v>51</v>
      </c>
      <c r="P89" s="22">
        <v>0</v>
      </c>
      <c r="Q89" s="22">
        <f t="shared" si="326"/>
        <v>51</v>
      </c>
      <c r="R89" s="22">
        <v>0</v>
      </c>
      <c r="S89" s="22">
        <v>0</v>
      </c>
      <c r="T89" s="22">
        <v>0</v>
      </c>
      <c r="U89" s="22">
        <v>0</v>
      </c>
      <c r="V89" s="22">
        <f t="shared" si="327"/>
        <v>0</v>
      </c>
      <c r="W89" s="22">
        <v>0</v>
      </c>
      <c r="X89" s="22">
        <v>0</v>
      </c>
      <c r="Y89" s="22">
        <v>0</v>
      </c>
      <c r="Z89" s="22">
        <v>0</v>
      </c>
      <c r="AA89" s="22">
        <f t="shared" si="328"/>
        <v>0</v>
      </c>
      <c r="AB89" s="22">
        <v>0</v>
      </c>
      <c r="AC89" s="22">
        <v>0</v>
      </c>
      <c r="AD89" s="22">
        <v>0</v>
      </c>
      <c r="AE89" s="22">
        <v>0</v>
      </c>
      <c r="AF89" s="22">
        <f t="shared" si="329"/>
        <v>0</v>
      </c>
      <c r="AG89" s="22">
        <v>0</v>
      </c>
      <c r="AH89" s="22">
        <v>0</v>
      </c>
      <c r="AI89" s="22">
        <v>0</v>
      </c>
      <c r="AJ89" s="22">
        <v>0</v>
      </c>
      <c r="AK89" s="22">
        <f t="shared" si="330"/>
        <v>0</v>
      </c>
      <c r="AL89" s="22">
        <v>0</v>
      </c>
      <c r="AM89" s="22">
        <v>0</v>
      </c>
      <c r="AN89" s="22">
        <v>0</v>
      </c>
      <c r="AO89" s="22">
        <v>0</v>
      </c>
      <c r="AP89" s="22">
        <f t="shared" si="331"/>
        <v>0</v>
      </c>
      <c r="AQ89" s="22">
        <v>0</v>
      </c>
      <c r="AR89" s="22">
        <v>0</v>
      </c>
      <c r="AS89" s="22">
        <v>0</v>
      </c>
      <c r="AT89" s="22">
        <v>0</v>
      </c>
      <c r="AU89" s="22">
        <f t="shared" si="332"/>
        <v>0</v>
      </c>
      <c r="AV89" s="22">
        <v>0</v>
      </c>
      <c r="AW89" s="22">
        <v>0</v>
      </c>
      <c r="AX89" s="22">
        <v>0</v>
      </c>
      <c r="AY89" s="22">
        <v>0</v>
      </c>
      <c r="AZ89" s="22">
        <f t="shared" si="333"/>
        <v>0</v>
      </c>
      <c r="BA89" s="22">
        <v>0</v>
      </c>
      <c r="BB89" s="22">
        <v>0</v>
      </c>
      <c r="BC89" s="22">
        <v>0</v>
      </c>
      <c r="BD89" s="22">
        <v>0</v>
      </c>
      <c r="BE89" s="22">
        <f t="shared" si="334"/>
        <v>0</v>
      </c>
      <c r="BF89" s="24">
        <f t="shared" si="335"/>
        <v>70</v>
      </c>
      <c r="BG89" s="24">
        <f t="shared" si="336"/>
        <v>178</v>
      </c>
      <c r="BH89" s="24">
        <f t="shared" si="337"/>
        <v>73</v>
      </c>
      <c r="BI89" s="24">
        <f t="shared" si="338"/>
        <v>0</v>
      </c>
      <c r="BJ89" s="24">
        <f t="shared" si="339"/>
        <v>73</v>
      </c>
      <c r="BK89" s="25">
        <v>2</v>
      </c>
      <c r="BL89" s="24" t="str">
        <f t="shared" si="340"/>
        <v>0</v>
      </c>
      <c r="BM89" s="24" t="str">
        <f t="shared" si="341"/>
        <v>0</v>
      </c>
      <c r="BN89" s="24">
        <f t="shared" si="342"/>
        <v>0</v>
      </c>
      <c r="BO89" s="24">
        <f t="shared" si="343"/>
        <v>73</v>
      </c>
      <c r="BP89" s="24">
        <f t="shared" si="344"/>
        <v>0</v>
      </c>
      <c r="BQ89" s="24">
        <f t="shared" si="345"/>
        <v>73</v>
      </c>
      <c r="BR89" s="124"/>
      <c r="BS89" s="1"/>
    </row>
    <row r="90" spans="1:72" s="35" customFormat="1" ht="23.25" customHeight="1" x14ac:dyDescent="0.3">
      <c r="A90" s="33"/>
      <c r="B90" s="87" t="s">
        <v>122</v>
      </c>
      <c r="C90" s="22">
        <v>20</v>
      </c>
      <c r="D90" s="22">
        <v>56</v>
      </c>
      <c r="E90" s="22">
        <f>13+6</f>
        <v>19</v>
      </c>
      <c r="F90" s="22">
        <v>0</v>
      </c>
      <c r="G90" s="22">
        <f t="shared" si="325"/>
        <v>19</v>
      </c>
      <c r="H90" s="22">
        <v>0</v>
      </c>
      <c r="I90" s="22">
        <v>0</v>
      </c>
      <c r="J90" s="22">
        <v>0</v>
      </c>
      <c r="K90" s="22">
        <v>0</v>
      </c>
      <c r="L90" s="22">
        <f t="shared" si="346"/>
        <v>0</v>
      </c>
      <c r="M90" s="22">
        <v>50</v>
      </c>
      <c r="N90" s="22">
        <v>372</v>
      </c>
      <c r="O90" s="22">
        <f>5+35</f>
        <v>40</v>
      </c>
      <c r="P90" s="22">
        <v>3</v>
      </c>
      <c r="Q90" s="22">
        <f t="shared" si="326"/>
        <v>43</v>
      </c>
      <c r="R90" s="22">
        <v>0</v>
      </c>
      <c r="S90" s="22">
        <v>0</v>
      </c>
      <c r="T90" s="22">
        <v>0</v>
      </c>
      <c r="U90" s="22">
        <v>0</v>
      </c>
      <c r="V90" s="22">
        <f t="shared" si="327"/>
        <v>0</v>
      </c>
      <c r="W90" s="22">
        <v>0</v>
      </c>
      <c r="X90" s="22">
        <v>0</v>
      </c>
      <c r="Y90" s="22">
        <v>0</v>
      </c>
      <c r="Z90" s="22">
        <v>0</v>
      </c>
      <c r="AA90" s="22">
        <f t="shared" si="328"/>
        <v>0</v>
      </c>
      <c r="AB90" s="22">
        <v>0</v>
      </c>
      <c r="AC90" s="22">
        <v>0</v>
      </c>
      <c r="AD90" s="22">
        <v>0</v>
      </c>
      <c r="AE90" s="22">
        <v>0</v>
      </c>
      <c r="AF90" s="22">
        <f t="shared" si="329"/>
        <v>0</v>
      </c>
      <c r="AG90" s="22">
        <v>0</v>
      </c>
      <c r="AH90" s="22">
        <v>0</v>
      </c>
      <c r="AI90" s="22">
        <v>0</v>
      </c>
      <c r="AJ90" s="22">
        <v>0</v>
      </c>
      <c r="AK90" s="22">
        <f t="shared" si="330"/>
        <v>0</v>
      </c>
      <c r="AL90" s="22">
        <v>0</v>
      </c>
      <c r="AM90" s="22">
        <v>0</v>
      </c>
      <c r="AN90" s="22">
        <v>0</v>
      </c>
      <c r="AO90" s="22">
        <v>0</v>
      </c>
      <c r="AP90" s="22">
        <f t="shared" si="331"/>
        <v>0</v>
      </c>
      <c r="AQ90" s="22">
        <v>0</v>
      </c>
      <c r="AR90" s="22">
        <v>0</v>
      </c>
      <c r="AS90" s="22">
        <v>0</v>
      </c>
      <c r="AT90" s="22">
        <v>0</v>
      </c>
      <c r="AU90" s="22">
        <f t="shared" si="332"/>
        <v>0</v>
      </c>
      <c r="AV90" s="22">
        <v>0</v>
      </c>
      <c r="AW90" s="22">
        <v>0</v>
      </c>
      <c r="AX90" s="22">
        <v>0</v>
      </c>
      <c r="AY90" s="22">
        <v>0</v>
      </c>
      <c r="AZ90" s="22">
        <f t="shared" si="333"/>
        <v>0</v>
      </c>
      <c r="BA90" s="22">
        <v>0</v>
      </c>
      <c r="BB90" s="22">
        <v>0</v>
      </c>
      <c r="BC90" s="22">
        <v>0</v>
      </c>
      <c r="BD90" s="22">
        <v>0</v>
      </c>
      <c r="BE90" s="22">
        <f t="shared" si="334"/>
        <v>0</v>
      </c>
      <c r="BF90" s="24">
        <f t="shared" si="335"/>
        <v>70</v>
      </c>
      <c r="BG90" s="24">
        <f t="shared" si="336"/>
        <v>428</v>
      </c>
      <c r="BH90" s="24">
        <f t="shared" si="337"/>
        <v>59</v>
      </c>
      <c r="BI90" s="24">
        <f t="shared" si="338"/>
        <v>3</v>
      </c>
      <c r="BJ90" s="24">
        <f t="shared" si="339"/>
        <v>62</v>
      </c>
      <c r="BK90" s="25">
        <v>2</v>
      </c>
      <c r="BL90" s="24" t="str">
        <f t="shared" si="340"/>
        <v>0</v>
      </c>
      <c r="BM90" s="24" t="str">
        <f t="shared" si="341"/>
        <v>0</v>
      </c>
      <c r="BN90" s="24">
        <f t="shared" si="342"/>
        <v>0</v>
      </c>
      <c r="BO90" s="24">
        <f t="shared" si="343"/>
        <v>59</v>
      </c>
      <c r="BP90" s="24">
        <f t="shared" si="344"/>
        <v>3</v>
      </c>
      <c r="BQ90" s="24">
        <f t="shared" si="345"/>
        <v>62</v>
      </c>
      <c r="BR90" s="124"/>
      <c r="BS90" s="1"/>
    </row>
    <row r="91" spans="1:72" s="35" customFormat="1" ht="23.25" customHeight="1" x14ac:dyDescent="0.3">
      <c r="A91" s="33"/>
      <c r="B91" s="14" t="s">
        <v>11</v>
      </c>
      <c r="C91" s="22">
        <v>35</v>
      </c>
      <c r="D91" s="22">
        <v>44</v>
      </c>
      <c r="E91" s="22">
        <f>19+1+1</f>
        <v>21</v>
      </c>
      <c r="F91" s="22">
        <f>6+2</f>
        <v>8</v>
      </c>
      <c r="G91" s="22">
        <f t="shared" si="325"/>
        <v>29</v>
      </c>
      <c r="H91" s="22">
        <v>0</v>
      </c>
      <c r="I91" s="22">
        <v>0</v>
      </c>
      <c r="J91" s="22">
        <v>0</v>
      </c>
      <c r="K91" s="22">
        <v>0</v>
      </c>
      <c r="L91" s="22">
        <f t="shared" si="346"/>
        <v>0</v>
      </c>
      <c r="M91" s="22">
        <v>35</v>
      </c>
      <c r="N91" s="22">
        <v>273</v>
      </c>
      <c r="O91" s="22">
        <f>1+26</f>
        <v>27</v>
      </c>
      <c r="P91" s="22">
        <f>1+4</f>
        <v>5</v>
      </c>
      <c r="Q91" s="22">
        <f t="shared" si="326"/>
        <v>32</v>
      </c>
      <c r="R91" s="22">
        <v>0</v>
      </c>
      <c r="S91" s="22">
        <v>0</v>
      </c>
      <c r="T91" s="22">
        <v>0</v>
      </c>
      <c r="U91" s="22">
        <v>0</v>
      </c>
      <c r="V91" s="22">
        <f t="shared" si="327"/>
        <v>0</v>
      </c>
      <c r="W91" s="22">
        <v>0</v>
      </c>
      <c r="X91" s="22">
        <v>0</v>
      </c>
      <c r="Y91" s="22">
        <v>0</v>
      </c>
      <c r="Z91" s="22">
        <v>0</v>
      </c>
      <c r="AA91" s="22">
        <f t="shared" si="328"/>
        <v>0</v>
      </c>
      <c r="AB91" s="22">
        <v>0</v>
      </c>
      <c r="AC91" s="22">
        <v>0</v>
      </c>
      <c r="AD91" s="22">
        <v>0</v>
      </c>
      <c r="AE91" s="22">
        <v>0</v>
      </c>
      <c r="AF91" s="22">
        <f t="shared" si="329"/>
        <v>0</v>
      </c>
      <c r="AG91" s="22">
        <v>0</v>
      </c>
      <c r="AH91" s="22">
        <v>0</v>
      </c>
      <c r="AI91" s="22">
        <v>0</v>
      </c>
      <c r="AJ91" s="22">
        <v>0</v>
      </c>
      <c r="AK91" s="22">
        <f t="shared" si="330"/>
        <v>0</v>
      </c>
      <c r="AL91" s="22">
        <v>0</v>
      </c>
      <c r="AM91" s="22">
        <v>0</v>
      </c>
      <c r="AN91" s="22">
        <v>0</v>
      </c>
      <c r="AO91" s="22">
        <v>0</v>
      </c>
      <c r="AP91" s="22">
        <f t="shared" si="331"/>
        <v>0</v>
      </c>
      <c r="AQ91" s="22">
        <v>0</v>
      </c>
      <c r="AR91" s="22">
        <v>0</v>
      </c>
      <c r="AS91" s="22">
        <v>0</v>
      </c>
      <c r="AT91" s="22">
        <v>0</v>
      </c>
      <c r="AU91" s="22">
        <f t="shared" si="332"/>
        <v>0</v>
      </c>
      <c r="AV91" s="22">
        <v>0</v>
      </c>
      <c r="AW91" s="22">
        <v>0</v>
      </c>
      <c r="AX91" s="22">
        <v>0</v>
      </c>
      <c r="AY91" s="22">
        <v>0</v>
      </c>
      <c r="AZ91" s="22">
        <f t="shared" si="333"/>
        <v>0</v>
      </c>
      <c r="BA91" s="22">
        <v>0</v>
      </c>
      <c r="BB91" s="22">
        <v>0</v>
      </c>
      <c r="BC91" s="22">
        <v>0</v>
      </c>
      <c r="BD91" s="22">
        <v>0</v>
      </c>
      <c r="BE91" s="22">
        <f t="shared" si="334"/>
        <v>0</v>
      </c>
      <c r="BF91" s="24">
        <f t="shared" si="335"/>
        <v>70</v>
      </c>
      <c r="BG91" s="24">
        <f t="shared" si="336"/>
        <v>317</v>
      </c>
      <c r="BH91" s="24">
        <f t="shared" si="337"/>
        <v>48</v>
      </c>
      <c r="BI91" s="24">
        <f t="shared" si="338"/>
        <v>13</v>
      </c>
      <c r="BJ91" s="24">
        <f t="shared" si="339"/>
        <v>61</v>
      </c>
      <c r="BK91" s="25">
        <v>2</v>
      </c>
      <c r="BL91" s="24" t="str">
        <f t="shared" si="340"/>
        <v>0</v>
      </c>
      <c r="BM91" s="24" t="str">
        <f t="shared" si="341"/>
        <v>0</v>
      </c>
      <c r="BN91" s="24">
        <f t="shared" si="342"/>
        <v>0</v>
      </c>
      <c r="BO91" s="24">
        <f t="shared" si="343"/>
        <v>48</v>
      </c>
      <c r="BP91" s="24">
        <f t="shared" si="344"/>
        <v>13</v>
      </c>
      <c r="BQ91" s="24">
        <f t="shared" si="345"/>
        <v>61</v>
      </c>
      <c r="BR91" s="124"/>
      <c r="BS91" s="1"/>
    </row>
    <row r="92" spans="1:72" s="35" customFormat="1" ht="23.25" customHeight="1" x14ac:dyDescent="0.3">
      <c r="A92" s="33"/>
      <c r="B92" s="14" t="s">
        <v>157</v>
      </c>
      <c r="C92" s="22">
        <v>20</v>
      </c>
      <c r="D92" s="22">
        <v>0</v>
      </c>
      <c r="E92" s="22">
        <v>0</v>
      </c>
      <c r="F92" s="22">
        <v>0</v>
      </c>
      <c r="G92" s="22">
        <f t="shared" si="325"/>
        <v>0</v>
      </c>
      <c r="H92" s="22">
        <v>0</v>
      </c>
      <c r="I92" s="22">
        <v>0</v>
      </c>
      <c r="J92" s="22">
        <v>1</v>
      </c>
      <c r="K92" s="22">
        <v>0</v>
      </c>
      <c r="L92" s="22">
        <f t="shared" si="346"/>
        <v>1</v>
      </c>
      <c r="M92" s="22">
        <v>15</v>
      </c>
      <c r="N92" s="22">
        <f>2+2</f>
        <v>4</v>
      </c>
      <c r="O92" s="22">
        <f>39+2-1</f>
        <v>40</v>
      </c>
      <c r="P92" s="22">
        <v>1</v>
      </c>
      <c r="Q92" s="22">
        <f t="shared" si="326"/>
        <v>41</v>
      </c>
      <c r="R92" s="22">
        <v>0</v>
      </c>
      <c r="S92" s="22">
        <v>0</v>
      </c>
      <c r="T92" s="22">
        <v>0</v>
      </c>
      <c r="U92" s="22">
        <v>0</v>
      </c>
      <c r="V92" s="22">
        <f t="shared" si="327"/>
        <v>0</v>
      </c>
      <c r="W92" s="22">
        <v>0</v>
      </c>
      <c r="X92" s="22">
        <v>0</v>
      </c>
      <c r="Y92" s="22">
        <v>0</v>
      </c>
      <c r="Z92" s="22">
        <v>0</v>
      </c>
      <c r="AA92" s="22">
        <f t="shared" si="328"/>
        <v>0</v>
      </c>
      <c r="AB92" s="22">
        <v>0</v>
      </c>
      <c r="AC92" s="22">
        <v>0</v>
      </c>
      <c r="AD92" s="22">
        <v>0</v>
      </c>
      <c r="AE92" s="22">
        <v>0</v>
      </c>
      <c r="AF92" s="22">
        <f t="shared" si="329"/>
        <v>0</v>
      </c>
      <c r="AG92" s="22">
        <v>0</v>
      </c>
      <c r="AH92" s="22">
        <v>0</v>
      </c>
      <c r="AI92" s="22">
        <v>0</v>
      </c>
      <c r="AJ92" s="22">
        <v>0</v>
      </c>
      <c r="AK92" s="22">
        <f t="shared" si="330"/>
        <v>0</v>
      </c>
      <c r="AL92" s="22">
        <v>0</v>
      </c>
      <c r="AM92" s="22">
        <v>0</v>
      </c>
      <c r="AN92" s="22">
        <v>0</v>
      </c>
      <c r="AO92" s="22">
        <v>0</v>
      </c>
      <c r="AP92" s="22">
        <f t="shared" si="331"/>
        <v>0</v>
      </c>
      <c r="AQ92" s="22">
        <v>0</v>
      </c>
      <c r="AR92" s="22">
        <v>0</v>
      </c>
      <c r="AS92" s="22">
        <v>0</v>
      </c>
      <c r="AT92" s="22">
        <v>0</v>
      </c>
      <c r="AU92" s="22">
        <f t="shared" si="332"/>
        <v>0</v>
      </c>
      <c r="AV92" s="22">
        <v>0</v>
      </c>
      <c r="AW92" s="22">
        <v>0</v>
      </c>
      <c r="AX92" s="22">
        <v>0</v>
      </c>
      <c r="AY92" s="22">
        <v>0</v>
      </c>
      <c r="AZ92" s="22">
        <f t="shared" si="333"/>
        <v>0</v>
      </c>
      <c r="BA92" s="22">
        <v>0</v>
      </c>
      <c r="BB92" s="22">
        <v>0</v>
      </c>
      <c r="BC92" s="22">
        <v>0</v>
      </c>
      <c r="BD92" s="22">
        <v>0</v>
      </c>
      <c r="BE92" s="22">
        <f t="shared" si="334"/>
        <v>0</v>
      </c>
      <c r="BF92" s="24">
        <f t="shared" si="335"/>
        <v>35</v>
      </c>
      <c r="BG92" s="24">
        <f t="shared" si="336"/>
        <v>4</v>
      </c>
      <c r="BH92" s="24">
        <f t="shared" si="337"/>
        <v>41</v>
      </c>
      <c r="BI92" s="24">
        <f t="shared" si="338"/>
        <v>1</v>
      </c>
      <c r="BJ92" s="24">
        <f t="shared" si="339"/>
        <v>42</v>
      </c>
      <c r="BK92" s="25">
        <v>2</v>
      </c>
      <c r="BL92" s="24" t="str">
        <f t="shared" si="340"/>
        <v>0</v>
      </c>
      <c r="BM92" s="24" t="str">
        <f t="shared" si="341"/>
        <v>0</v>
      </c>
      <c r="BN92" s="24">
        <f t="shared" si="342"/>
        <v>0</v>
      </c>
      <c r="BO92" s="24">
        <f t="shared" si="343"/>
        <v>41</v>
      </c>
      <c r="BP92" s="24">
        <f t="shared" si="344"/>
        <v>1</v>
      </c>
      <c r="BQ92" s="24">
        <f t="shared" si="345"/>
        <v>42</v>
      </c>
      <c r="BR92" s="124"/>
      <c r="BS92" s="1"/>
    </row>
    <row r="93" spans="1:72" s="35" customFormat="1" ht="23.25" customHeight="1" x14ac:dyDescent="0.3">
      <c r="A93" s="33"/>
      <c r="B93" s="34" t="s">
        <v>148</v>
      </c>
      <c r="C93" s="22">
        <v>25</v>
      </c>
      <c r="D93" s="22">
        <v>0</v>
      </c>
      <c r="E93" s="22">
        <f>15+1</f>
        <v>16</v>
      </c>
      <c r="F93" s="22">
        <v>2</v>
      </c>
      <c r="G93" s="22">
        <f t="shared" si="325"/>
        <v>18</v>
      </c>
      <c r="H93" s="22">
        <v>0</v>
      </c>
      <c r="I93" s="22">
        <v>0</v>
      </c>
      <c r="J93" s="22">
        <v>0</v>
      </c>
      <c r="K93" s="22">
        <v>0</v>
      </c>
      <c r="L93" s="22">
        <f t="shared" si="346"/>
        <v>0</v>
      </c>
      <c r="M93" s="22">
        <v>25</v>
      </c>
      <c r="N93" s="22">
        <v>53</v>
      </c>
      <c r="O93" s="22">
        <f>14+28</f>
        <v>42</v>
      </c>
      <c r="P93" s="22">
        <f>5+2</f>
        <v>7</v>
      </c>
      <c r="Q93" s="22">
        <f t="shared" si="326"/>
        <v>49</v>
      </c>
      <c r="R93" s="22">
        <v>0</v>
      </c>
      <c r="S93" s="22">
        <v>0</v>
      </c>
      <c r="T93" s="22">
        <v>0</v>
      </c>
      <c r="U93" s="22">
        <v>0</v>
      </c>
      <c r="V93" s="22">
        <f t="shared" si="327"/>
        <v>0</v>
      </c>
      <c r="W93" s="22">
        <v>0</v>
      </c>
      <c r="X93" s="22">
        <v>0</v>
      </c>
      <c r="Y93" s="22">
        <v>0</v>
      </c>
      <c r="Z93" s="22">
        <v>0</v>
      </c>
      <c r="AA93" s="22">
        <f t="shared" si="328"/>
        <v>0</v>
      </c>
      <c r="AB93" s="22">
        <v>0</v>
      </c>
      <c r="AC93" s="22">
        <v>0</v>
      </c>
      <c r="AD93" s="22">
        <v>0</v>
      </c>
      <c r="AE93" s="22">
        <v>0</v>
      </c>
      <c r="AF93" s="22">
        <f t="shared" si="329"/>
        <v>0</v>
      </c>
      <c r="AG93" s="22">
        <v>0</v>
      </c>
      <c r="AH93" s="22">
        <v>0</v>
      </c>
      <c r="AI93" s="22">
        <v>0</v>
      </c>
      <c r="AJ93" s="22">
        <v>0</v>
      </c>
      <c r="AK93" s="22">
        <f t="shared" si="330"/>
        <v>0</v>
      </c>
      <c r="AL93" s="22">
        <v>0</v>
      </c>
      <c r="AM93" s="22">
        <v>0</v>
      </c>
      <c r="AN93" s="22">
        <v>0</v>
      </c>
      <c r="AO93" s="22">
        <v>0</v>
      </c>
      <c r="AP93" s="22">
        <f t="shared" si="331"/>
        <v>0</v>
      </c>
      <c r="AQ93" s="22">
        <v>0</v>
      </c>
      <c r="AR93" s="22">
        <v>0</v>
      </c>
      <c r="AS93" s="22">
        <v>1</v>
      </c>
      <c r="AT93" s="22">
        <v>0</v>
      </c>
      <c r="AU93" s="22">
        <f t="shared" si="332"/>
        <v>1</v>
      </c>
      <c r="AV93" s="22">
        <v>0</v>
      </c>
      <c r="AW93" s="22">
        <v>0</v>
      </c>
      <c r="AX93" s="22">
        <v>0</v>
      </c>
      <c r="AY93" s="22">
        <v>0</v>
      </c>
      <c r="AZ93" s="22">
        <f t="shared" si="333"/>
        <v>0</v>
      </c>
      <c r="BA93" s="22">
        <v>0</v>
      </c>
      <c r="BB93" s="22">
        <v>0</v>
      </c>
      <c r="BC93" s="22">
        <v>0</v>
      </c>
      <c r="BD93" s="22">
        <v>0</v>
      </c>
      <c r="BE93" s="22">
        <f t="shared" si="334"/>
        <v>0</v>
      </c>
      <c r="BF93" s="24">
        <f t="shared" si="335"/>
        <v>50</v>
      </c>
      <c r="BG93" s="24">
        <f t="shared" si="336"/>
        <v>53</v>
      </c>
      <c r="BH93" s="24">
        <f t="shared" si="337"/>
        <v>59</v>
      </c>
      <c r="BI93" s="24">
        <f t="shared" si="338"/>
        <v>9</v>
      </c>
      <c r="BJ93" s="24">
        <f t="shared" si="339"/>
        <v>68</v>
      </c>
      <c r="BK93" s="25">
        <v>2</v>
      </c>
      <c r="BL93" s="24" t="str">
        <f t="shared" si="340"/>
        <v>0</v>
      </c>
      <c r="BM93" s="24" t="str">
        <f t="shared" si="341"/>
        <v>0</v>
      </c>
      <c r="BN93" s="24">
        <f t="shared" si="342"/>
        <v>0</v>
      </c>
      <c r="BO93" s="24">
        <f t="shared" si="343"/>
        <v>59</v>
      </c>
      <c r="BP93" s="24">
        <f t="shared" si="344"/>
        <v>9</v>
      </c>
      <c r="BQ93" s="24">
        <f t="shared" si="345"/>
        <v>68</v>
      </c>
      <c r="BR93" s="124"/>
      <c r="BS93" s="1"/>
    </row>
    <row r="94" spans="1:72" s="3" customFormat="1" ht="23.25" customHeight="1" x14ac:dyDescent="0.3">
      <c r="A94" s="33"/>
      <c r="B94" s="34" t="s">
        <v>145</v>
      </c>
      <c r="C94" s="22">
        <v>10</v>
      </c>
      <c r="D94" s="22">
        <v>9</v>
      </c>
      <c r="E94" s="22">
        <f>6+12</f>
        <v>18</v>
      </c>
      <c r="F94" s="22">
        <f>1+1</f>
        <v>2</v>
      </c>
      <c r="G94" s="22">
        <f t="shared" ref="G94" si="347">E94+F94</f>
        <v>20</v>
      </c>
      <c r="H94" s="22">
        <v>0</v>
      </c>
      <c r="I94" s="22">
        <v>0</v>
      </c>
      <c r="J94" s="22">
        <v>0</v>
      </c>
      <c r="K94" s="22">
        <v>0</v>
      </c>
      <c r="L94" s="22">
        <f t="shared" si="346"/>
        <v>0</v>
      </c>
      <c r="M94" s="22">
        <v>25</v>
      </c>
      <c r="N94" s="22">
        <v>80</v>
      </c>
      <c r="O94" s="22">
        <f>3+23</f>
        <v>26</v>
      </c>
      <c r="P94" s="22">
        <v>0</v>
      </c>
      <c r="Q94" s="22">
        <f t="shared" ref="Q94" si="348">O94+P94</f>
        <v>26</v>
      </c>
      <c r="R94" s="22">
        <v>0</v>
      </c>
      <c r="S94" s="22">
        <v>0</v>
      </c>
      <c r="T94" s="22">
        <v>0</v>
      </c>
      <c r="U94" s="22">
        <v>0</v>
      </c>
      <c r="V94" s="22">
        <f t="shared" ref="V94" si="349">T94+U94</f>
        <v>0</v>
      </c>
      <c r="W94" s="22">
        <v>0</v>
      </c>
      <c r="X94" s="22">
        <v>0</v>
      </c>
      <c r="Y94" s="22">
        <v>0</v>
      </c>
      <c r="Z94" s="22">
        <v>0</v>
      </c>
      <c r="AA94" s="22">
        <f t="shared" ref="AA94" si="350">Y94+Z94</f>
        <v>0</v>
      </c>
      <c r="AB94" s="22">
        <v>0</v>
      </c>
      <c r="AC94" s="22">
        <v>0</v>
      </c>
      <c r="AD94" s="22">
        <v>0</v>
      </c>
      <c r="AE94" s="22">
        <v>0</v>
      </c>
      <c r="AF94" s="22">
        <f t="shared" ref="AF94" si="351">AD94+AE94</f>
        <v>0</v>
      </c>
      <c r="AG94" s="22">
        <v>0</v>
      </c>
      <c r="AH94" s="22">
        <v>0</v>
      </c>
      <c r="AI94" s="22">
        <v>0</v>
      </c>
      <c r="AJ94" s="22">
        <v>0</v>
      </c>
      <c r="AK94" s="22">
        <f t="shared" ref="AK94" si="352">AI94+AJ94</f>
        <v>0</v>
      </c>
      <c r="AL94" s="22">
        <v>0</v>
      </c>
      <c r="AM94" s="22">
        <v>0</v>
      </c>
      <c r="AN94" s="22">
        <v>0</v>
      </c>
      <c r="AO94" s="22">
        <v>0</v>
      </c>
      <c r="AP94" s="22">
        <f t="shared" ref="AP94" si="353">AN94+AO94</f>
        <v>0</v>
      </c>
      <c r="AQ94" s="22">
        <v>0</v>
      </c>
      <c r="AR94" s="22">
        <v>0</v>
      </c>
      <c r="AS94" s="22">
        <v>0</v>
      </c>
      <c r="AT94" s="22">
        <v>0</v>
      </c>
      <c r="AU94" s="22">
        <f t="shared" ref="AU94" si="354">AS94+AT94</f>
        <v>0</v>
      </c>
      <c r="AV94" s="22">
        <v>0</v>
      </c>
      <c r="AW94" s="22">
        <v>0</v>
      </c>
      <c r="AX94" s="22">
        <v>0</v>
      </c>
      <c r="AY94" s="22">
        <v>0</v>
      </c>
      <c r="AZ94" s="22">
        <f t="shared" ref="AZ94" si="355">AX94+AY94</f>
        <v>0</v>
      </c>
      <c r="BA94" s="22">
        <v>0</v>
      </c>
      <c r="BB94" s="22">
        <v>0</v>
      </c>
      <c r="BC94" s="22">
        <v>0</v>
      </c>
      <c r="BD94" s="22">
        <v>0</v>
      </c>
      <c r="BE94" s="22">
        <f t="shared" ref="BE94" si="356">BC94+BD94</f>
        <v>0</v>
      </c>
      <c r="BF94" s="24">
        <f t="shared" si="335"/>
        <v>35</v>
      </c>
      <c r="BG94" s="24">
        <f t="shared" si="336"/>
        <v>89</v>
      </c>
      <c r="BH94" s="24">
        <f t="shared" si="337"/>
        <v>44</v>
      </c>
      <c r="BI94" s="24">
        <f t="shared" si="338"/>
        <v>2</v>
      </c>
      <c r="BJ94" s="24">
        <f t="shared" si="339"/>
        <v>46</v>
      </c>
      <c r="BK94" s="25">
        <v>2</v>
      </c>
      <c r="BL94" s="24" t="str">
        <f t="shared" si="340"/>
        <v>0</v>
      </c>
      <c r="BM94" s="24" t="str">
        <f t="shared" si="341"/>
        <v>0</v>
      </c>
      <c r="BN94" s="24">
        <f t="shared" si="342"/>
        <v>0</v>
      </c>
      <c r="BO94" s="24">
        <f t="shared" si="343"/>
        <v>44</v>
      </c>
      <c r="BP94" s="24">
        <f t="shared" si="344"/>
        <v>2</v>
      </c>
      <c r="BQ94" s="24">
        <f t="shared" si="345"/>
        <v>46</v>
      </c>
      <c r="BR94" s="124"/>
      <c r="BS94" s="1"/>
    </row>
    <row r="95" spans="1:72" s="35" customFormat="1" ht="23.25" customHeight="1" x14ac:dyDescent="0.3">
      <c r="A95" s="33"/>
      <c r="B95" s="14" t="s">
        <v>144</v>
      </c>
      <c r="C95" s="22">
        <v>10</v>
      </c>
      <c r="D95" s="22">
        <v>7</v>
      </c>
      <c r="E95" s="22">
        <v>7</v>
      </c>
      <c r="F95" s="22">
        <f>1+2</f>
        <v>3</v>
      </c>
      <c r="G95" s="22">
        <f t="shared" si="325"/>
        <v>10</v>
      </c>
      <c r="H95" s="22">
        <v>0</v>
      </c>
      <c r="I95" s="22">
        <v>0</v>
      </c>
      <c r="J95" s="22">
        <v>0</v>
      </c>
      <c r="K95" s="22">
        <v>0</v>
      </c>
      <c r="L95" s="22">
        <f t="shared" si="346"/>
        <v>0</v>
      </c>
      <c r="M95" s="22">
        <v>25</v>
      </c>
      <c r="N95" s="22">
        <v>62</v>
      </c>
      <c r="O95" s="22">
        <f>3+19</f>
        <v>22</v>
      </c>
      <c r="P95" s="22">
        <v>3</v>
      </c>
      <c r="Q95" s="22">
        <f t="shared" si="326"/>
        <v>25</v>
      </c>
      <c r="R95" s="22">
        <v>0</v>
      </c>
      <c r="S95" s="22">
        <v>0</v>
      </c>
      <c r="T95" s="22">
        <v>0</v>
      </c>
      <c r="U95" s="22">
        <v>0</v>
      </c>
      <c r="V95" s="22">
        <f t="shared" si="327"/>
        <v>0</v>
      </c>
      <c r="W95" s="22">
        <v>0</v>
      </c>
      <c r="X95" s="22">
        <v>0</v>
      </c>
      <c r="Y95" s="22">
        <v>0</v>
      </c>
      <c r="Z95" s="22">
        <v>0</v>
      </c>
      <c r="AA95" s="22">
        <f t="shared" si="328"/>
        <v>0</v>
      </c>
      <c r="AB95" s="22">
        <v>0</v>
      </c>
      <c r="AC95" s="22">
        <v>0</v>
      </c>
      <c r="AD95" s="22">
        <v>0</v>
      </c>
      <c r="AE95" s="22">
        <v>0</v>
      </c>
      <c r="AF95" s="22">
        <f t="shared" si="329"/>
        <v>0</v>
      </c>
      <c r="AG95" s="22">
        <v>0</v>
      </c>
      <c r="AH95" s="22">
        <v>0</v>
      </c>
      <c r="AI95" s="22">
        <v>0</v>
      </c>
      <c r="AJ95" s="22">
        <v>0</v>
      </c>
      <c r="AK95" s="22">
        <f t="shared" si="330"/>
        <v>0</v>
      </c>
      <c r="AL95" s="22">
        <v>0</v>
      </c>
      <c r="AM95" s="22">
        <v>0</v>
      </c>
      <c r="AN95" s="22">
        <v>0</v>
      </c>
      <c r="AO95" s="22">
        <v>0</v>
      </c>
      <c r="AP95" s="22">
        <f t="shared" si="331"/>
        <v>0</v>
      </c>
      <c r="AQ95" s="22">
        <v>0</v>
      </c>
      <c r="AR95" s="22">
        <v>0</v>
      </c>
      <c r="AS95" s="22">
        <v>0</v>
      </c>
      <c r="AT95" s="22">
        <v>0</v>
      </c>
      <c r="AU95" s="22">
        <f t="shared" si="332"/>
        <v>0</v>
      </c>
      <c r="AV95" s="22">
        <v>0</v>
      </c>
      <c r="AW95" s="22">
        <v>0</v>
      </c>
      <c r="AX95" s="22">
        <v>0</v>
      </c>
      <c r="AY95" s="22">
        <v>0</v>
      </c>
      <c r="AZ95" s="22">
        <f t="shared" si="333"/>
        <v>0</v>
      </c>
      <c r="BA95" s="22">
        <v>0</v>
      </c>
      <c r="BB95" s="22">
        <v>0</v>
      </c>
      <c r="BC95" s="22">
        <v>0</v>
      </c>
      <c r="BD95" s="22">
        <v>0</v>
      </c>
      <c r="BE95" s="22">
        <f t="shared" si="334"/>
        <v>0</v>
      </c>
      <c r="BF95" s="24">
        <f t="shared" si="335"/>
        <v>35</v>
      </c>
      <c r="BG95" s="24">
        <f t="shared" si="336"/>
        <v>69</v>
      </c>
      <c r="BH95" s="24">
        <f t="shared" si="337"/>
        <v>29</v>
      </c>
      <c r="BI95" s="24">
        <f t="shared" si="338"/>
        <v>6</v>
      </c>
      <c r="BJ95" s="24">
        <f t="shared" si="339"/>
        <v>35</v>
      </c>
      <c r="BK95" s="25">
        <v>2</v>
      </c>
      <c r="BL95" s="24" t="str">
        <f t="shared" si="340"/>
        <v>0</v>
      </c>
      <c r="BM95" s="24" t="str">
        <f t="shared" si="341"/>
        <v>0</v>
      </c>
      <c r="BN95" s="24">
        <f t="shared" si="342"/>
        <v>0</v>
      </c>
      <c r="BO95" s="24">
        <f t="shared" si="343"/>
        <v>29</v>
      </c>
      <c r="BP95" s="24">
        <f t="shared" si="344"/>
        <v>6</v>
      </c>
      <c r="BQ95" s="24">
        <f t="shared" si="345"/>
        <v>35</v>
      </c>
      <c r="BR95" s="124"/>
      <c r="BS95" s="1"/>
    </row>
    <row r="96" spans="1:72" s="2" customFormat="1" ht="23.25" customHeight="1" x14ac:dyDescent="0.3">
      <c r="A96" s="4"/>
      <c r="B96" s="23" t="s">
        <v>47</v>
      </c>
      <c r="C96" s="24">
        <f t="shared" ref="C96:AM96" si="357">SUM(C88:C95)</f>
        <v>165</v>
      </c>
      <c r="D96" s="24">
        <f t="shared" si="357"/>
        <v>151</v>
      </c>
      <c r="E96" s="24">
        <f t="shared" si="357"/>
        <v>104</v>
      </c>
      <c r="F96" s="24">
        <f t="shared" si="357"/>
        <v>20</v>
      </c>
      <c r="G96" s="24">
        <f t="shared" si="357"/>
        <v>124</v>
      </c>
      <c r="H96" s="24">
        <f t="shared" ref="H96" si="358">SUM(H88:H95)</f>
        <v>0</v>
      </c>
      <c r="I96" s="24">
        <f t="shared" ref="I96" si="359">SUM(I88:I95)</f>
        <v>0</v>
      </c>
      <c r="J96" s="24">
        <f t="shared" ref="J96" si="360">SUM(J88:J95)</f>
        <v>1</v>
      </c>
      <c r="K96" s="24">
        <f t="shared" ref="K96" si="361">SUM(K88:K95)</f>
        <v>0</v>
      </c>
      <c r="L96" s="24">
        <f t="shared" ref="L96" si="362">SUM(L88:L95)</f>
        <v>1</v>
      </c>
      <c r="M96" s="24">
        <f t="shared" si="357"/>
        <v>235</v>
      </c>
      <c r="N96" s="24">
        <f t="shared" si="357"/>
        <v>1063</v>
      </c>
      <c r="O96" s="24">
        <f t="shared" si="357"/>
        <v>280</v>
      </c>
      <c r="P96" s="24">
        <f t="shared" si="357"/>
        <v>20</v>
      </c>
      <c r="Q96" s="24">
        <f t="shared" si="357"/>
        <v>300</v>
      </c>
      <c r="R96" s="24">
        <f t="shared" si="357"/>
        <v>0</v>
      </c>
      <c r="S96" s="24">
        <f t="shared" si="357"/>
        <v>0</v>
      </c>
      <c r="T96" s="24">
        <f t="shared" si="357"/>
        <v>0</v>
      </c>
      <c r="U96" s="24">
        <f t="shared" si="357"/>
        <v>0</v>
      </c>
      <c r="V96" s="24">
        <f t="shared" si="357"/>
        <v>0</v>
      </c>
      <c r="W96" s="24">
        <f t="shared" si="357"/>
        <v>0</v>
      </c>
      <c r="X96" s="24">
        <f t="shared" si="357"/>
        <v>0</v>
      </c>
      <c r="Y96" s="24">
        <f t="shared" si="357"/>
        <v>0</v>
      </c>
      <c r="Z96" s="24">
        <f t="shared" si="357"/>
        <v>0</v>
      </c>
      <c r="AA96" s="24">
        <f t="shared" si="357"/>
        <v>0</v>
      </c>
      <c r="AB96" s="24">
        <f t="shared" si="357"/>
        <v>0</v>
      </c>
      <c r="AC96" s="24">
        <f t="shared" si="357"/>
        <v>0</v>
      </c>
      <c r="AD96" s="24">
        <f t="shared" si="357"/>
        <v>0</v>
      </c>
      <c r="AE96" s="24">
        <f t="shared" si="357"/>
        <v>0</v>
      </c>
      <c r="AF96" s="24">
        <f t="shared" si="357"/>
        <v>0</v>
      </c>
      <c r="AG96" s="24">
        <f t="shared" si="357"/>
        <v>0</v>
      </c>
      <c r="AH96" s="24">
        <f t="shared" si="357"/>
        <v>0</v>
      </c>
      <c r="AI96" s="24">
        <f t="shared" si="357"/>
        <v>0</v>
      </c>
      <c r="AJ96" s="24">
        <f t="shared" si="357"/>
        <v>0</v>
      </c>
      <c r="AK96" s="24">
        <f t="shared" si="357"/>
        <v>0</v>
      </c>
      <c r="AL96" s="24">
        <f t="shared" si="357"/>
        <v>0</v>
      </c>
      <c r="AM96" s="24">
        <f t="shared" si="357"/>
        <v>0</v>
      </c>
      <c r="AN96" s="24">
        <f t="shared" ref="AN96:BE96" si="363">SUM(AN88:AN95)</f>
        <v>0</v>
      </c>
      <c r="AO96" s="24">
        <f t="shared" si="363"/>
        <v>0</v>
      </c>
      <c r="AP96" s="24">
        <f t="shared" si="363"/>
        <v>0</v>
      </c>
      <c r="AQ96" s="24">
        <f t="shared" si="363"/>
        <v>0</v>
      </c>
      <c r="AR96" s="24">
        <f t="shared" si="363"/>
        <v>0</v>
      </c>
      <c r="AS96" s="24">
        <f t="shared" si="363"/>
        <v>3</v>
      </c>
      <c r="AT96" s="24">
        <f t="shared" si="363"/>
        <v>1</v>
      </c>
      <c r="AU96" s="24">
        <f t="shared" si="363"/>
        <v>4</v>
      </c>
      <c r="AV96" s="24">
        <f t="shared" si="363"/>
        <v>0</v>
      </c>
      <c r="AW96" s="24">
        <f t="shared" si="363"/>
        <v>0</v>
      </c>
      <c r="AX96" s="24">
        <f t="shared" si="363"/>
        <v>0</v>
      </c>
      <c r="AY96" s="24">
        <f t="shared" si="363"/>
        <v>0</v>
      </c>
      <c r="AZ96" s="24">
        <f t="shared" si="363"/>
        <v>0</v>
      </c>
      <c r="BA96" s="24">
        <f t="shared" si="363"/>
        <v>0</v>
      </c>
      <c r="BB96" s="24">
        <f t="shared" si="363"/>
        <v>0</v>
      </c>
      <c r="BC96" s="24">
        <f t="shared" si="363"/>
        <v>0</v>
      </c>
      <c r="BD96" s="24">
        <f t="shared" si="363"/>
        <v>0</v>
      </c>
      <c r="BE96" s="24">
        <f t="shared" si="363"/>
        <v>0</v>
      </c>
      <c r="BF96" s="24">
        <f t="shared" si="335"/>
        <v>400</v>
      </c>
      <c r="BG96" s="24">
        <f t="shared" si="336"/>
        <v>1214</v>
      </c>
      <c r="BH96" s="24">
        <f t="shared" si="337"/>
        <v>388</v>
      </c>
      <c r="BI96" s="24">
        <f t="shared" si="338"/>
        <v>41</v>
      </c>
      <c r="BJ96" s="24">
        <f t="shared" si="339"/>
        <v>429</v>
      </c>
      <c r="BK96" s="24"/>
      <c r="BL96" s="24">
        <f t="shared" ref="BL96:BQ96" si="364">SUM(BL88:BL95)</f>
        <v>0</v>
      </c>
      <c r="BM96" s="24">
        <f t="shared" si="364"/>
        <v>0</v>
      </c>
      <c r="BN96" s="24">
        <f t="shared" si="364"/>
        <v>0</v>
      </c>
      <c r="BO96" s="24">
        <f t="shared" si="364"/>
        <v>388</v>
      </c>
      <c r="BP96" s="24">
        <f t="shared" si="364"/>
        <v>41</v>
      </c>
      <c r="BQ96" s="24">
        <f t="shared" si="364"/>
        <v>429</v>
      </c>
      <c r="BR96" s="124"/>
      <c r="BS96" s="1"/>
    </row>
    <row r="97" spans="1:71" s="2" customFormat="1" ht="23.25" customHeight="1" x14ac:dyDescent="0.3">
      <c r="A97" s="4"/>
      <c r="B97" s="23" t="s">
        <v>49</v>
      </c>
      <c r="C97" s="24">
        <f t="shared" ref="C97:AM97" si="365">C83+C96+C86</f>
        <v>300</v>
      </c>
      <c r="D97" s="24">
        <f t="shared" si="365"/>
        <v>218</v>
      </c>
      <c r="E97" s="24">
        <f>E83+E96+E86</f>
        <v>158</v>
      </c>
      <c r="F97" s="24">
        <f t="shared" si="365"/>
        <v>31</v>
      </c>
      <c r="G97" s="24">
        <f t="shared" si="365"/>
        <v>189</v>
      </c>
      <c r="H97" s="24">
        <f t="shared" ref="H97" si="366">H83+H96+H86</f>
        <v>0</v>
      </c>
      <c r="I97" s="24">
        <f t="shared" ref="I97" si="367">I83+I96+I86</f>
        <v>0</v>
      </c>
      <c r="J97" s="24">
        <f t="shared" ref="J97" si="368">J83+J96+J86</f>
        <v>47</v>
      </c>
      <c r="K97" s="24">
        <f t="shared" ref="K97" si="369">K83+K96+K86</f>
        <v>35</v>
      </c>
      <c r="L97" s="24">
        <f t="shared" ref="L97" si="370">L83+L96+L86</f>
        <v>82</v>
      </c>
      <c r="M97" s="24">
        <f t="shared" si="365"/>
        <v>355</v>
      </c>
      <c r="N97" s="24">
        <f t="shared" si="365"/>
        <v>1499</v>
      </c>
      <c r="O97" s="24">
        <f t="shared" si="365"/>
        <v>429</v>
      </c>
      <c r="P97" s="24">
        <f t="shared" si="365"/>
        <v>39</v>
      </c>
      <c r="Q97" s="24">
        <f t="shared" si="365"/>
        <v>468</v>
      </c>
      <c r="R97" s="24">
        <f t="shared" si="365"/>
        <v>435</v>
      </c>
      <c r="S97" s="24">
        <f t="shared" si="365"/>
        <v>402</v>
      </c>
      <c r="T97" s="24">
        <f t="shared" si="365"/>
        <v>115</v>
      </c>
      <c r="U97" s="24">
        <f t="shared" si="365"/>
        <v>92</v>
      </c>
      <c r="V97" s="24">
        <f t="shared" si="365"/>
        <v>207</v>
      </c>
      <c r="W97" s="24">
        <f t="shared" si="365"/>
        <v>70</v>
      </c>
      <c r="X97" s="24">
        <f t="shared" si="365"/>
        <v>277</v>
      </c>
      <c r="Y97" s="24">
        <f t="shared" si="365"/>
        <v>84</v>
      </c>
      <c r="Z97" s="24">
        <f t="shared" si="365"/>
        <v>46</v>
      </c>
      <c r="AA97" s="24">
        <f t="shared" si="365"/>
        <v>130</v>
      </c>
      <c r="AB97" s="24">
        <f t="shared" si="365"/>
        <v>55</v>
      </c>
      <c r="AC97" s="24">
        <f t="shared" si="365"/>
        <v>647</v>
      </c>
      <c r="AD97" s="24">
        <f t="shared" si="365"/>
        <v>77</v>
      </c>
      <c r="AE97" s="24">
        <f t="shared" si="365"/>
        <v>32</v>
      </c>
      <c r="AF97" s="24">
        <f t="shared" si="365"/>
        <v>109</v>
      </c>
      <c r="AG97" s="24">
        <f t="shared" si="365"/>
        <v>10</v>
      </c>
      <c r="AH97" s="24">
        <f t="shared" si="365"/>
        <v>0</v>
      </c>
      <c r="AI97" s="24">
        <f t="shared" si="365"/>
        <v>0</v>
      </c>
      <c r="AJ97" s="24">
        <f t="shared" si="365"/>
        <v>0</v>
      </c>
      <c r="AK97" s="24">
        <f t="shared" si="365"/>
        <v>0</v>
      </c>
      <c r="AL97" s="24">
        <f t="shared" si="365"/>
        <v>5</v>
      </c>
      <c r="AM97" s="24">
        <f t="shared" si="365"/>
        <v>87</v>
      </c>
      <c r="AN97" s="24">
        <f t="shared" ref="AN97:BE97" si="371">AN83+AN96+AN86</f>
        <v>27</v>
      </c>
      <c r="AO97" s="24">
        <f t="shared" si="371"/>
        <v>18</v>
      </c>
      <c r="AP97" s="24">
        <f t="shared" si="371"/>
        <v>45</v>
      </c>
      <c r="AQ97" s="24">
        <f t="shared" si="371"/>
        <v>0</v>
      </c>
      <c r="AR97" s="24">
        <f t="shared" si="371"/>
        <v>0</v>
      </c>
      <c r="AS97" s="24">
        <f t="shared" si="371"/>
        <v>28</v>
      </c>
      <c r="AT97" s="24">
        <f t="shared" si="371"/>
        <v>2</v>
      </c>
      <c r="AU97" s="24">
        <f t="shared" si="371"/>
        <v>30</v>
      </c>
      <c r="AV97" s="24">
        <f t="shared" si="371"/>
        <v>0</v>
      </c>
      <c r="AW97" s="24">
        <f t="shared" si="371"/>
        <v>0</v>
      </c>
      <c r="AX97" s="24">
        <f t="shared" si="371"/>
        <v>2</v>
      </c>
      <c r="AY97" s="24">
        <f t="shared" si="371"/>
        <v>2</v>
      </c>
      <c r="AZ97" s="24">
        <f t="shared" si="371"/>
        <v>4</v>
      </c>
      <c r="BA97" s="24">
        <f t="shared" si="371"/>
        <v>0</v>
      </c>
      <c r="BB97" s="24">
        <f t="shared" si="371"/>
        <v>0</v>
      </c>
      <c r="BC97" s="24">
        <f t="shared" si="371"/>
        <v>0</v>
      </c>
      <c r="BD97" s="24">
        <f t="shared" si="371"/>
        <v>0</v>
      </c>
      <c r="BE97" s="24">
        <f t="shared" si="371"/>
        <v>0</v>
      </c>
      <c r="BF97" s="24">
        <f t="shared" si="335"/>
        <v>1230</v>
      </c>
      <c r="BG97" s="24">
        <f t="shared" si="336"/>
        <v>3130</v>
      </c>
      <c r="BH97" s="24">
        <f t="shared" si="337"/>
        <v>967</v>
      </c>
      <c r="BI97" s="24">
        <f t="shared" si="338"/>
        <v>297</v>
      </c>
      <c r="BJ97" s="24">
        <f t="shared" si="339"/>
        <v>1264</v>
      </c>
      <c r="BK97" s="24"/>
      <c r="BL97" s="24">
        <f t="shared" ref="BL97:BQ97" si="372">BL83+BL96+BL86</f>
        <v>0</v>
      </c>
      <c r="BM97" s="24">
        <f t="shared" si="372"/>
        <v>0</v>
      </c>
      <c r="BN97" s="24">
        <f t="shared" si="372"/>
        <v>0</v>
      </c>
      <c r="BO97" s="24">
        <f>BO83+BO96+BO86</f>
        <v>967</v>
      </c>
      <c r="BP97" s="24">
        <f t="shared" si="372"/>
        <v>297</v>
      </c>
      <c r="BQ97" s="24">
        <f t="shared" si="372"/>
        <v>1264</v>
      </c>
      <c r="BR97" s="124"/>
      <c r="BS97" s="1"/>
    </row>
    <row r="98" spans="1:71" s="2" customFormat="1" ht="23.25" customHeight="1" x14ac:dyDescent="0.3">
      <c r="A98" s="4"/>
      <c r="B98" s="11" t="s">
        <v>109</v>
      </c>
      <c r="C98" s="24"/>
      <c r="D98" s="24"/>
      <c r="E98" s="24"/>
      <c r="F98" s="24"/>
      <c r="G98" s="24"/>
      <c r="H98" s="24"/>
      <c r="I98" s="24"/>
      <c r="J98" s="24"/>
      <c r="K98" s="24"/>
      <c r="L98" s="24"/>
      <c r="M98" s="24"/>
      <c r="N98" s="24"/>
      <c r="O98" s="24"/>
      <c r="P98" s="24"/>
      <c r="Q98" s="24"/>
      <c r="R98" s="24"/>
      <c r="S98" s="24"/>
      <c r="T98" s="24"/>
      <c r="U98" s="24"/>
      <c r="V98" s="24"/>
      <c r="W98" s="24"/>
      <c r="X98" s="24"/>
      <c r="Y98" s="24"/>
      <c r="Z98" s="24"/>
      <c r="AA98" s="24"/>
      <c r="AB98" s="24"/>
      <c r="AC98" s="24"/>
      <c r="AD98" s="24"/>
      <c r="AE98" s="24"/>
      <c r="AF98" s="24"/>
      <c r="AG98" s="24"/>
      <c r="AH98" s="24"/>
      <c r="AI98" s="24"/>
      <c r="AJ98" s="24"/>
      <c r="AK98" s="24"/>
      <c r="AL98" s="24"/>
      <c r="AM98" s="24"/>
      <c r="AN98" s="24"/>
      <c r="AO98" s="24"/>
      <c r="AP98" s="24"/>
      <c r="AQ98" s="24"/>
      <c r="AR98" s="24"/>
      <c r="AS98" s="24"/>
      <c r="AT98" s="24"/>
      <c r="AU98" s="24"/>
      <c r="AV98" s="24"/>
      <c r="AW98" s="24"/>
      <c r="AX98" s="24"/>
      <c r="AY98" s="24"/>
      <c r="AZ98" s="24"/>
      <c r="BA98" s="24"/>
      <c r="BB98" s="24"/>
      <c r="BC98" s="24"/>
      <c r="BD98" s="24"/>
      <c r="BE98" s="24"/>
      <c r="BF98" s="24"/>
      <c r="BG98" s="24"/>
      <c r="BH98" s="24"/>
      <c r="BI98" s="24"/>
      <c r="BJ98" s="24"/>
      <c r="BK98" s="24"/>
      <c r="BL98" s="24"/>
      <c r="BM98" s="24"/>
      <c r="BN98" s="24"/>
      <c r="BO98" s="24"/>
      <c r="BP98" s="24"/>
      <c r="BQ98" s="24"/>
      <c r="BR98" s="124"/>
      <c r="BS98" s="1"/>
    </row>
    <row r="99" spans="1:71" ht="23.25" customHeight="1" x14ac:dyDescent="0.3">
      <c r="A99" s="20"/>
      <c r="B99" s="5" t="s">
        <v>76</v>
      </c>
      <c r="C99" s="128"/>
      <c r="D99" s="128"/>
      <c r="E99" s="128"/>
      <c r="F99" s="128"/>
      <c r="G99" s="22"/>
      <c r="H99" s="22"/>
      <c r="I99" s="22"/>
      <c r="J99" s="22"/>
      <c r="K99" s="22"/>
      <c r="L99" s="22"/>
      <c r="M99" s="22"/>
      <c r="N99" s="22"/>
      <c r="O99" s="22"/>
      <c r="P99" s="22"/>
      <c r="Q99" s="22"/>
      <c r="R99" s="128"/>
      <c r="S99" s="128"/>
      <c r="T99" s="63"/>
      <c r="U99" s="63"/>
      <c r="V99" s="22"/>
      <c r="W99" s="22"/>
      <c r="X99" s="22"/>
      <c r="Y99" s="22"/>
      <c r="Z99" s="22"/>
      <c r="AA99" s="22"/>
      <c r="AB99" s="22"/>
      <c r="AC99" s="22"/>
      <c r="AD99" s="22"/>
      <c r="AE99" s="22"/>
      <c r="AF99" s="22"/>
      <c r="AG99" s="22"/>
      <c r="AH99" s="22"/>
      <c r="AI99" s="22"/>
      <c r="AJ99" s="22"/>
      <c r="AK99" s="22"/>
      <c r="AL99" s="128"/>
      <c r="AM99" s="128"/>
      <c r="AN99" s="128"/>
      <c r="AO99" s="128"/>
      <c r="AP99" s="22"/>
      <c r="AQ99" s="22"/>
      <c r="AR99" s="22"/>
      <c r="AS99" s="22"/>
      <c r="AT99" s="22"/>
      <c r="AU99" s="22"/>
      <c r="AV99" s="22"/>
      <c r="AW99" s="22"/>
      <c r="AX99" s="22"/>
      <c r="AY99" s="22"/>
      <c r="AZ99" s="22"/>
      <c r="BA99" s="22"/>
      <c r="BB99" s="22"/>
      <c r="BC99" s="22"/>
      <c r="BD99" s="22"/>
      <c r="BE99" s="22"/>
      <c r="BF99" s="22"/>
      <c r="BG99" s="22"/>
      <c r="BH99" s="22"/>
      <c r="BI99" s="22"/>
      <c r="BJ99" s="22"/>
      <c r="BK99" s="126"/>
      <c r="BL99" s="22"/>
      <c r="BM99" s="22"/>
      <c r="BN99" s="22"/>
      <c r="BO99" s="22"/>
      <c r="BP99" s="22"/>
      <c r="BQ99" s="22"/>
      <c r="BR99" s="124"/>
    </row>
    <row r="100" spans="1:71" ht="23.25" customHeight="1" x14ac:dyDescent="0.3">
      <c r="A100" s="20"/>
      <c r="B100" s="21" t="s">
        <v>100</v>
      </c>
      <c r="C100" s="22">
        <v>0</v>
      </c>
      <c r="D100" s="22">
        <v>0</v>
      </c>
      <c r="E100" s="22">
        <v>5</v>
      </c>
      <c r="F100" s="22">
        <v>0</v>
      </c>
      <c r="G100" s="22">
        <f t="shared" ref="G100:G104" si="373">E100+F100</f>
        <v>5</v>
      </c>
      <c r="H100" s="22">
        <v>0</v>
      </c>
      <c r="I100" s="22">
        <v>0</v>
      </c>
      <c r="J100" s="22">
        <v>3</v>
      </c>
      <c r="K100" s="22">
        <v>0</v>
      </c>
      <c r="L100" s="22">
        <f t="shared" ref="L100:L104" si="374">SUM(J100:K100)</f>
        <v>3</v>
      </c>
      <c r="M100" s="22">
        <v>35</v>
      </c>
      <c r="N100" s="22">
        <f>32+5</f>
        <v>37</v>
      </c>
      <c r="O100" s="22">
        <f>4+26</f>
        <v>30</v>
      </c>
      <c r="P100" s="22">
        <v>0</v>
      </c>
      <c r="Q100" s="22">
        <f t="shared" ref="Q100:Q104" si="375">O100+P100</f>
        <v>30</v>
      </c>
      <c r="R100" s="22">
        <v>0</v>
      </c>
      <c r="S100" s="22">
        <v>0</v>
      </c>
      <c r="T100" s="22">
        <v>0</v>
      </c>
      <c r="U100" s="22">
        <v>0</v>
      </c>
      <c r="V100" s="22">
        <f t="shared" ref="V100:V104" si="376">T100+U100</f>
        <v>0</v>
      </c>
      <c r="W100" s="22">
        <v>0</v>
      </c>
      <c r="X100" s="22">
        <v>0</v>
      </c>
      <c r="Y100" s="22">
        <v>0</v>
      </c>
      <c r="Z100" s="22">
        <v>0</v>
      </c>
      <c r="AA100" s="22">
        <f t="shared" ref="AA100:AA104" si="377">Y100+Z100</f>
        <v>0</v>
      </c>
      <c r="AB100" s="22">
        <v>0</v>
      </c>
      <c r="AC100" s="22">
        <v>0</v>
      </c>
      <c r="AD100" s="22">
        <v>0</v>
      </c>
      <c r="AE100" s="22">
        <v>0</v>
      </c>
      <c r="AF100" s="22">
        <f t="shared" ref="AF100:AF104" si="378">AD100+AE100</f>
        <v>0</v>
      </c>
      <c r="AG100" s="22">
        <v>0</v>
      </c>
      <c r="AH100" s="22">
        <v>0</v>
      </c>
      <c r="AI100" s="22">
        <v>0</v>
      </c>
      <c r="AJ100" s="22">
        <v>0</v>
      </c>
      <c r="AK100" s="22">
        <f t="shared" ref="AK100:AK104" si="379">AI100+AJ100</f>
        <v>0</v>
      </c>
      <c r="AL100" s="22">
        <v>0</v>
      </c>
      <c r="AM100" s="22">
        <v>0</v>
      </c>
      <c r="AN100" s="22">
        <v>0</v>
      </c>
      <c r="AO100" s="22">
        <v>0</v>
      </c>
      <c r="AP100" s="22">
        <f t="shared" ref="AP100:AP104" si="380">AN100+AO100</f>
        <v>0</v>
      </c>
      <c r="AQ100" s="22">
        <v>0</v>
      </c>
      <c r="AR100" s="22">
        <v>0</v>
      </c>
      <c r="AS100" s="22">
        <v>0</v>
      </c>
      <c r="AT100" s="22">
        <v>0</v>
      </c>
      <c r="AU100" s="22">
        <f t="shared" ref="AU100:AU104" si="381">AS100+AT100</f>
        <v>0</v>
      </c>
      <c r="AV100" s="22">
        <v>0</v>
      </c>
      <c r="AW100" s="22">
        <v>0</v>
      </c>
      <c r="AX100" s="22">
        <v>0</v>
      </c>
      <c r="AY100" s="22">
        <v>0</v>
      </c>
      <c r="AZ100" s="22">
        <f t="shared" ref="AZ100:AZ104" si="382">AX100+AY100</f>
        <v>0</v>
      </c>
      <c r="BA100" s="22">
        <v>0</v>
      </c>
      <c r="BB100" s="22">
        <v>0</v>
      </c>
      <c r="BC100" s="22">
        <v>0</v>
      </c>
      <c r="BD100" s="22">
        <v>0</v>
      </c>
      <c r="BE100" s="22">
        <f t="shared" ref="BE100:BE104" si="383">BC100+BD100</f>
        <v>0</v>
      </c>
      <c r="BF100" s="24">
        <f t="shared" ref="BF100:BF107" si="384">C100+M100+R100+W100+AB100+AG100+AL100+AQ100+AV100+BA100+H100</f>
        <v>35</v>
      </c>
      <c r="BG100" s="24">
        <f t="shared" ref="BG100:BG107" si="385">D100+N100+S100+X100+AC100+AH100+AM100+AR100+AW100+BB100+I100</f>
        <v>37</v>
      </c>
      <c r="BH100" s="24">
        <f t="shared" ref="BH100:BH107" si="386">E100+O100+T100+Y100+AD100+AI100+AN100+AS100+AX100+BC100+J100</f>
        <v>38</v>
      </c>
      <c r="BI100" s="24">
        <f t="shared" ref="BI100:BI107" si="387">F100+P100+U100+Z100+AE100+AJ100+AO100+AT100+AY100+BD100+K100</f>
        <v>0</v>
      </c>
      <c r="BJ100" s="24">
        <f t="shared" ref="BJ100:BJ107" si="388">G100+Q100+V100+AA100+AF100+AK100+AP100+AU100+AZ100+BE100+L100</f>
        <v>38</v>
      </c>
      <c r="BK100" s="25">
        <v>2</v>
      </c>
      <c r="BL100" s="24" t="str">
        <f t="shared" ref="BL100:BL104" si="389">IF(BK100=1,BH100,"0")</f>
        <v>0</v>
      </c>
      <c r="BM100" s="24" t="str">
        <f t="shared" ref="BM100:BM104" si="390">IF(BK100=1,BI100,"0")</f>
        <v>0</v>
      </c>
      <c r="BN100" s="24">
        <f t="shared" ref="BN100:BN104" si="391">BL100+BM100</f>
        <v>0</v>
      </c>
      <c r="BO100" s="24">
        <f t="shared" ref="BO100:BO104" si="392">IF(BK100=2,BH100,"0")</f>
        <v>38</v>
      </c>
      <c r="BP100" s="24">
        <f t="shared" ref="BP100:BP104" si="393">IF(BK100=2,BI100,"0")</f>
        <v>0</v>
      </c>
      <c r="BQ100" s="24">
        <f t="shared" ref="BQ100:BQ104" si="394">BO100+BP100</f>
        <v>38</v>
      </c>
      <c r="BR100" s="124"/>
    </row>
    <row r="101" spans="1:71" ht="23.25" customHeight="1" x14ac:dyDescent="0.3">
      <c r="A101" s="20"/>
      <c r="B101" s="21" t="s">
        <v>58</v>
      </c>
      <c r="C101" s="22">
        <v>0</v>
      </c>
      <c r="D101" s="22">
        <v>0</v>
      </c>
      <c r="E101" s="22">
        <v>2</v>
      </c>
      <c r="F101" s="22">
        <v>0</v>
      </c>
      <c r="G101" s="22">
        <f t="shared" si="373"/>
        <v>2</v>
      </c>
      <c r="H101" s="22">
        <v>0</v>
      </c>
      <c r="I101" s="22">
        <v>0</v>
      </c>
      <c r="J101" s="22">
        <v>0</v>
      </c>
      <c r="K101" s="22">
        <v>0</v>
      </c>
      <c r="L101" s="22">
        <f t="shared" si="374"/>
        <v>0</v>
      </c>
      <c r="M101" s="22">
        <v>35</v>
      </c>
      <c r="N101" s="22">
        <f>31+2</f>
        <v>33</v>
      </c>
      <c r="O101" s="22">
        <f>6+16</f>
        <v>22</v>
      </c>
      <c r="P101" s="22">
        <f>1+1</f>
        <v>2</v>
      </c>
      <c r="Q101" s="22">
        <f t="shared" si="375"/>
        <v>24</v>
      </c>
      <c r="R101" s="22">
        <v>0</v>
      </c>
      <c r="S101" s="22">
        <v>0</v>
      </c>
      <c r="T101" s="22">
        <v>0</v>
      </c>
      <c r="U101" s="22">
        <v>0</v>
      </c>
      <c r="V101" s="22">
        <f t="shared" si="376"/>
        <v>0</v>
      </c>
      <c r="W101" s="22">
        <v>0</v>
      </c>
      <c r="X101" s="22">
        <v>0</v>
      </c>
      <c r="Y101" s="22">
        <v>0</v>
      </c>
      <c r="Z101" s="22">
        <v>0</v>
      </c>
      <c r="AA101" s="22">
        <f t="shared" si="377"/>
        <v>0</v>
      </c>
      <c r="AB101" s="22">
        <v>0</v>
      </c>
      <c r="AC101" s="22">
        <v>0</v>
      </c>
      <c r="AD101" s="22">
        <v>0</v>
      </c>
      <c r="AE101" s="22">
        <v>0</v>
      </c>
      <c r="AF101" s="22">
        <f t="shared" si="378"/>
        <v>0</v>
      </c>
      <c r="AG101" s="22">
        <v>0</v>
      </c>
      <c r="AH101" s="22">
        <v>0</v>
      </c>
      <c r="AI101" s="22">
        <v>0</v>
      </c>
      <c r="AJ101" s="22">
        <v>0</v>
      </c>
      <c r="AK101" s="22">
        <f t="shared" si="379"/>
        <v>0</v>
      </c>
      <c r="AL101" s="22">
        <v>0</v>
      </c>
      <c r="AM101" s="22">
        <v>0</v>
      </c>
      <c r="AN101" s="22">
        <v>0</v>
      </c>
      <c r="AO101" s="22">
        <v>0</v>
      </c>
      <c r="AP101" s="22">
        <f t="shared" si="380"/>
        <v>0</v>
      </c>
      <c r="AQ101" s="22">
        <v>0</v>
      </c>
      <c r="AR101" s="22">
        <v>0</v>
      </c>
      <c r="AS101" s="22">
        <v>0</v>
      </c>
      <c r="AT101" s="22">
        <v>0</v>
      </c>
      <c r="AU101" s="22">
        <f t="shared" si="381"/>
        <v>0</v>
      </c>
      <c r="AV101" s="22">
        <v>0</v>
      </c>
      <c r="AW101" s="22">
        <v>0</v>
      </c>
      <c r="AX101" s="22">
        <v>0</v>
      </c>
      <c r="AY101" s="22">
        <v>0</v>
      </c>
      <c r="AZ101" s="22">
        <f t="shared" si="382"/>
        <v>0</v>
      </c>
      <c r="BA101" s="22">
        <v>0</v>
      </c>
      <c r="BB101" s="22">
        <v>0</v>
      </c>
      <c r="BC101" s="22">
        <v>0</v>
      </c>
      <c r="BD101" s="22">
        <v>0</v>
      </c>
      <c r="BE101" s="22">
        <f t="shared" si="383"/>
        <v>0</v>
      </c>
      <c r="BF101" s="24">
        <f t="shared" si="384"/>
        <v>35</v>
      </c>
      <c r="BG101" s="24">
        <f t="shared" si="385"/>
        <v>33</v>
      </c>
      <c r="BH101" s="24">
        <f t="shared" si="386"/>
        <v>24</v>
      </c>
      <c r="BI101" s="24">
        <f t="shared" si="387"/>
        <v>2</v>
      </c>
      <c r="BJ101" s="24">
        <f t="shared" si="388"/>
        <v>26</v>
      </c>
      <c r="BK101" s="25">
        <v>2</v>
      </c>
      <c r="BL101" s="24" t="str">
        <f t="shared" si="389"/>
        <v>0</v>
      </c>
      <c r="BM101" s="24" t="str">
        <f t="shared" si="390"/>
        <v>0</v>
      </c>
      <c r="BN101" s="24">
        <f t="shared" si="391"/>
        <v>0</v>
      </c>
      <c r="BO101" s="24">
        <f t="shared" si="392"/>
        <v>24</v>
      </c>
      <c r="BP101" s="24">
        <f t="shared" si="393"/>
        <v>2</v>
      </c>
      <c r="BQ101" s="24">
        <f t="shared" si="394"/>
        <v>26</v>
      </c>
      <c r="BR101" s="124"/>
    </row>
    <row r="102" spans="1:71" ht="23.25" customHeight="1" x14ac:dyDescent="0.3">
      <c r="A102" s="20"/>
      <c r="B102" s="21" t="s">
        <v>11</v>
      </c>
      <c r="C102" s="22">
        <v>0</v>
      </c>
      <c r="D102" s="22">
        <v>0</v>
      </c>
      <c r="E102" s="22">
        <v>1</v>
      </c>
      <c r="F102" s="22">
        <v>0</v>
      </c>
      <c r="G102" s="22">
        <f t="shared" si="373"/>
        <v>1</v>
      </c>
      <c r="H102" s="22">
        <v>0</v>
      </c>
      <c r="I102" s="22">
        <v>0</v>
      </c>
      <c r="J102" s="22">
        <v>2</v>
      </c>
      <c r="K102" s="22">
        <v>1</v>
      </c>
      <c r="L102" s="22">
        <f t="shared" si="374"/>
        <v>3</v>
      </c>
      <c r="M102" s="22">
        <v>35</v>
      </c>
      <c r="N102" s="22">
        <f>14+3</f>
        <v>17</v>
      </c>
      <c r="O102" s="22">
        <f>12+7+19</f>
        <v>38</v>
      </c>
      <c r="P102" s="22">
        <f>1+2</f>
        <v>3</v>
      </c>
      <c r="Q102" s="22">
        <f t="shared" si="375"/>
        <v>41</v>
      </c>
      <c r="R102" s="22">
        <v>0</v>
      </c>
      <c r="S102" s="22">
        <v>0</v>
      </c>
      <c r="T102" s="22">
        <v>0</v>
      </c>
      <c r="U102" s="22">
        <v>0</v>
      </c>
      <c r="V102" s="22">
        <f t="shared" si="376"/>
        <v>0</v>
      </c>
      <c r="W102" s="22">
        <v>0</v>
      </c>
      <c r="X102" s="22">
        <v>0</v>
      </c>
      <c r="Y102" s="22">
        <v>0</v>
      </c>
      <c r="Z102" s="22">
        <v>0</v>
      </c>
      <c r="AA102" s="22">
        <f t="shared" si="377"/>
        <v>0</v>
      </c>
      <c r="AB102" s="22">
        <v>0</v>
      </c>
      <c r="AC102" s="22">
        <v>0</v>
      </c>
      <c r="AD102" s="22">
        <v>0</v>
      </c>
      <c r="AE102" s="22">
        <v>0</v>
      </c>
      <c r="AF102" s="22">
        <f t="shared" si="378"/>
        <v>0</v>
      </c>
      <c r="AG102" s="22">
        <v>0</v>
      </c>
      <c r="AH102" s="22">
        <v>0</v>
      </c>
      <c r="AI102" s="22">
        <v>0</v>
      </c>
      <c r="AJ102" s="22">
        <v>0</v>
      </c>
      <c r="AK102" s="22">
        <f t="shared" si="379"/>
        <v>0</v>
      </c>
      <c r="AL102" s="22">
        <v>0</v>
      </c>
      <c r="AM102" s="22">
        <v>0</v>
      </c>
      <c r="AN102" s="22">
        <v>0</v>
      </c>
      <c r="AO102" s="22">
        <v>0</v>
      </c>
      <c r="AP102" s="22">
        <f t="shared" si="380"/>
        <v>0</v>
      </c>
      <c r="AQ102" s="22">
        <v>0</v>
      </c>
      <c r="AR102" s="22">
        <v>0</v>
      </c>
      <c r="AS102" s="22">
        <v>2</v>
      </c>
      <c r="AT102" s="22">
        <v>0</v>
      </c>
      <c r="AU102" s="22">
        <f t="shared" si="381"/>
        <v>2</v>
      </c>
      <c r="AV102" s="22">
        <v>0</v>
      </c>
      <c r="AW102" s="22">
        <v>0</v>
      </c>
      <c r="AX102" s="22">
        <v>0</v>
      </c>
      <c r="AY102" s="22">
        <v>0</v>
      </c>
      <c r="AZ102" s="22">
        <f t="shared" si="382"/>
        <v>0</v>
      </c>
      <c r="BA102" s="22">
        <v>0</v>
      </c>
      <c r="BB102" s="22">
        <v>0</v>
      </c>
      <c r="BC102" s="22">
        <v>0</v>
      </c>
      <c r="BD102" s="22">
        <v>0</v>
      </c>
      <c r="BE102" s="22">
        <f t="shared" si="383"/>
        <v>0</v>
      </c>
      <c r="BF102" s="24">
        <f t="shared" si="384"/>
        <v>35</v>
      </c>
      <c r="BG102" s="24">
        <f t="shared" si="385"/>
        <v>17</v>
      </c>
      <c r="BH102" s="24">
        <f t="shared" si="386"/>
        <v>43</v>
      </c>
      <c r="BI102" s="24">
        <f t="shared" si="387"/>
        <v>4</v>
      </c>
      <c r="BJ102" s="24">
        <f t="shared" si="388"/>
        <v>47</v>
      </c>
      <c r="BK102" s="25">
        <v>2</v>
      </c>
      <c r="BL102" s="24" t="str">
        <f t="shared" si="389"/>
        <v>0</v>
      </c>
      <c r="BM102" s="24" t="str">
        <f t="shared" si="390"/>
        <v>0</v>
      </c>
      <c r="BN102" s="24">
        <f t="shared" si="391"/>
        <v>0</v>
      </c>
      <c r="BO102" s="24">
        <f t="shared" si="392"/>
        <v>43</v>
      </c>
      <c r="BP102" s="24">
        <f t="shared" si="393"/>
        <v>4</v>
      </c>
      <c r="BQ102" s="24">
        <f t="shared" si="394"/>
        <v>47</v>
      </c>
      <c r="BR102" s="124"/>
    </row>
    <row r="103" spans="1:71" s="35" customFormat="1" ht="23.25" customHeight="1" x14ac:dyDescent="0.3">
      <c r="A103" s="33"/>
      <c r="B103" s="34" t="s">
        <v>148</v>
      </c>
      <c r="C103" s="22">
        <v>0</v>
      </c>
      <c r="D103" s="22">
        <v>0</v>
      </c>
      <c r="E103" s="22">
        <v>0</v>
      </c>
      <c r="F103" s="22">
        <v>0</v>
      </c>
      <c r="G103" s="22">
        <f t="shared" si="373"/>
        <v>0</v>
      </c>
      <c r="H103" s="22">
        <v>0</v>
      </c>
      <c r="I103" s="22">
        <v>0</v>
      </c>
      <c r="J103" s="22">
        <v>0</v>
      </c>
      <c r="K103" s="22">
        <v>0</v>
      </c>
      <c r="L103" s="22">
        <f t="shared" si="374"/>
        <v>0</v>
      </c>
      <c r="M103" s="22">
        <v>35</v>
      </c>
      <c r="N103" s="22">
        <v>12</v>
      </c>
      <c r="O103" s="22">
        <f>10+5</f>
        <v>15</v>
      </c>
      <c r="P103" s="22">
        <v>1</v>
      </c>
      <c r="Q103" s="22">
        <f t="shared" si="375"/>
        <v>16</v>
      </c>
      <c r="R103" s="22">
        <v>0</v>
      </c>
      <c r="S103" s="22">
        <v>0</v>
      </c>
      <c r="T103" s="22">
        <v>0</v>
      </c>
      <c r="U103" s="22">
        <v>0</v>
      </c>
      <c r="V103" s="22">
        <f t="shared" si="376"/>
        <v>0</v>
      </c>
      <c r="W103" s="22">
        <v>0</v>
      </c>
      <c r="X103" s="22">
        <v>0</v>
      </c>
      <c r="Y103" s="22">
        <v>0</v>
      </c>
      <c r="Z103" s="22">
        <v>0</v>
      </c>
      <c r="AA103" s="22">
        <f t="shared" si="377"/>
        <v>0</v>
      </c>
      <c r="AB103" s="22">
        <v>0</v>
      </c>
      <c r="AC103" s="22">
        <v>0</v>
      </c>
      <c r="AD103" s="22">
        <v>0</v>
      </c>
      <c r="AE103" s="22">
        <v>0</v>
      </c>
      <c r="AF103" s="22">
        <f t="shared" si="378"/>
        <v>0</v>
      </c>
      <c r="AG103" s="22">
        <v>0</v>
      </c>
      <c r="AH103" s="22">
        <v>0</v>
      </c>
      <c r="AI103" s="22">
        <v>0</v>
      </c>
      <c r="AJ103" s="22">
        <v>0</v>
      </c>
      <c r="AK103" s="22">
        <f t="shared" si="379"/>
        <v>0</v>
      </c>
      <c r="AL103" s="22">
        <v>0</v>
      </c>
      <c r="AM103" s="22">
        <v>0</v>
      </c>
      <c r="AN103" s="22">
        <v>0</v>
      </c>
      <c r="AO103" s="22">
        <v>0</v>
      </c>
      <c r="AP103" s="22">
        <f t="shared" si="380"/>
        <v>0</v>
      </c>
      <c r="AQ103" s="22">
        <v>0</v>
      </c>
      <c r="AR103" s="22">
        <v>0</v>
      </c>
      <c r="AS103" s="22">
        <v>0</v>
      </c>
      <c r="AT103" s="22">
        <v>0</v>
      </c>
      <c r="AU103" s="22">
        <f t="shared" si="381"/>
        <v>0</v>
      </c>
      <c r="AV103" s="22">
        <v>0</v>
      </c>
      <c r="AW103" s="22">
        <v>0</v>
      </c>
      <c r="AX103" s="22">
        <v>0</v>
      </c>
      <c r="AY103" s="22">
        <v>0</v>
      </c>
      <c r="AZ103" s="22">
        <f t="shared" si="382"/>
        <v>0</v>
      </c>
      <c r="BA103" s="22">
        <v>0</v>
      </c>
      <c r="BB103" s="22">
        <v>0</v>
      </c>
      <c r="BC103" s="22">
        <v>0</v>
      </c>
      <c r="BD103" s="22">
        <v>0</v>
      </c>
      <c r="BE103" s="22">
        <f t="shared" si="383"/>
        <v>0</v>
      </c>
      <c r="BF103" s="24">
        <f t="shared" si="384"/>
        <v>35</v>
      </c>
      <c r="BG103" s="24">
        <f t="shared" si="385"/>
        <v>12</v>
      </c>
      <c r="BH103" s="24">
        <f t="shared" si="386"/>
        <v>15</v>
      </c>
      <c r="BI103" s="24">
        <f t="shared" si="387"/>
        <v>1</v>
      </c>
      <c r="BJ103" s="24">
        <f t="shared" si="388"/>
        <v>16</v>
      </c>
      <c r="BK103" s="25">
        <v>2</v>
      </c>
      <c r="BL103" s="24" t="str">
        <f t="shared" si="389"/>
        <v>0</v>
      </c>
      <c r="BM103" s="24" t="str">
        <f t="shared" si="390"/>
        <v>0</v>
      </c>
      <c r="BN103" s="24">
        <f t="shared" si="391"/>
        <v>0</v>
      </c>
      <c r="BO103" s="24">
        <f t="shared" si="392"/>
        <v>15</v>
      </c>
      <c r="BP103" s="24">
        <f t="shared" si="393"/>
        <v>1</v>
      </c>
      <c r="BQ103" s="24">
        <f t="shared" si="394"/>
        <v>16</v>
      </c>
      <c r="BR103" s="124"/>
      <c r="BS103" s="1"/>
    </row>
    <row r="104" spans="1:71" s="35" customFormat="1" ht="23.25" customHeight="1" x14ac:dyDescent="0.3">
      <c r="A104" s="33"/>
      <c r="B104" s="14" t="s">
        <v>144</v>
      </c>
      <c r="C104" s="22">
        <v>0</v>
      </c>
      <c r="D104" s="22">
        <v>0</v>
      </c>
      <c r="E104" s="22">
        <v>20</v>
      </c>
      <c r="F104" s="22">
        <v>3</v>
      </c>
      <c r="G104" s="22">
        <f t="shared" si="373"/>
        <v>23</v>
      </c>
      <c r="H104" s="22">
        <v>0</v>
      </c>
      <c r="I104" s="22">
        <v>0</v>
      </c>
      <c r="J104" s="22">
        <v>0</v>
      </c>
      <c r="K104" s="22">
        <v>0</v>
      </c>
      <c r="L104" s="22">
        <f t="shared" si="374"/>
        <v>0</v>
      </c>
      <c r="M104" s="22">
        <v>35</v>
      </c>
      <c r="N104" s="22">
        <v>19</v>
      </c>
      <c r="O104" s="22">
        <f>2+8+1</f>
        <v>11</v>
      </c>
      <c r="P104" s="22">
        <v>1</v>
      </c>
      <c r="Q104" s="22">
        <f t="shared" si="375"/>
        <v>12</v>
      </c>
      <c r="R104" s="22">
        <v>0</v>
      </c>
      <c r="S104" s="22">
        <v>0</v>
      </c>
      <c r="T104" s="22">
        <v>0</v>
      </c>
      <c r="U104" s="22">
        <v>0</v>
      </c>
      <c r="V104" s="22">
        <f t="shared" si="376"/>
        <v>0</v>
      </c>
      <c r="W104" s="22">
        <v>0</v>
      </c>
      <c r="X104" s="22">
        <v>0</v>
      </c>
      <c r="Y104" s="22">
        <v>0</v>
      </c>
      <c r="Z104" s="22">
        <v>0</v>
      </c>
      <c r="AA104" s="22">
        <f t="shared" si="377"/>
        <v>0</v>
      </c>
      <c r="AB104" s="22">
        <v>0</v>
      </c>
      <c r="AC104" s="22">
        <v>0</v>
      </c>
      <c r="AD104" s="22">
        <v>0</v>
      </c>
      <c r="AE104" s="22">
        <v>0</v>
      </c>
      <c r="AF104" s="22">
        <f t="shared" si="378"/>
        <v>0</v>
      </c>
      <c r="AG104" s="22">
        <v>0</v>
      </c>
      <c r="AH104" s="22">
        <v>0</v>
      </c>
      <c r="AI104" s="22">
        <v>0</v>
      </c>
      <c r="AJ104" s="22">
        <v>0</v>
      </c>
      <c r="AK104" s="22">
        <f t="shared" si="379"/>
        <v>0</v>
      </c>
      <c r="AL104" s="22">
        <v>0</v>
      </c>
      <c r="AM104" s="22">
        <v>0</v>
      </c>
      <c r="AN104" s="22">
        <v>0</v>
      </c>
      <c r="AO104" s="22">
        <v>0</v>
      </c>
      <c r="AP104" s="22">
        <f t="shared" si="380"/>
        <v>0</v>
      </c>
      <c r="AQ104" s="22">
        <v>0</v>
      </c>
      <c r="AR104" s="22">
        <v>0</v>
      </c>
      <c r="AS104" s="22">
        <v>1</v>
      </c>
      <c r="AT104" s="22">
        <v>0</v>
      </c>
      <c r="AU104" s="22">
        <f t="shared" si="381"/>
        <v>1</v>
      </c>
      <c r="AV104" s="22">
        <v>0</v>
      </c>
      <c r="AW104" s="22">
        <v>0</v>
      </c>
      <c r="AX104" s="22">
        <v>0</v>
      </c>
      <c r="AY104" s="22">
        <v>0</v>
      </c>
      <c r="AZ104" s="22">
        <f t="shared" si="382"/>
        <v>0</v>
      </c>
      <c r="BA104" s="22">
        <v>0</v>
      </c>
      <c r="BB104" s="22">
        <v>0</v>
      </c>
      <c r="BC104" s="22">
        <v>0</v>
      </c>
      <c r="BD104" s="22">
        <v>0</v>
      </c>
      <c r="BE104" s="22">
        <f t="shared" si="383"/>
        <v>0</v>
      </c>
      <c r="BF104" s="24">
        <f t="shared" si="384"/>
        <v>35</v>
      </c>
      <c r="BG104" s="24">
        <f t="shared" si="385"/>
        <v>19</v>
      </c>
      <c r="BH104" s="24">
        <f t="shared" si="386"/>
        <v>32</v>
      </c>
      <c r="BI104" s="24">
        <f t="shared" si="387"/>
        <v>4</v>
      </c>
      <c r="BJ104" s="24">
        <f t="shared" si="388"/>
        <v>36</v>
      </c>
      <c r="BK104" s="25">
        <v>2</v>
      </c>
      <c r="BL104" s="24" t="str">
        <f t="shared" si="389"/>
        <v>0</v>
      </c>
      <c r="BM104" s="24" t="str">
        <f t="shared" si="390"/>
        <v>0</v>
      </c>
      <c r="BN104" s="24">
        <f t="shared" si="391"/>
        <v>0</v>
      </c>
      <c r="BO104" s="24">
        <f t="shared" si="392"/>
        <v>32</v>
      </c>
      <c r="BP104" s="24">
        <f t="shared" si="393"/>
        <v>4</v>
      </c>
      <c r="BQ104" s="24">
        <f t="shared" si="394"/>
        <v>36</v>
      </c>
      <c r="BR104" s="124"/>
      <c r="BS104" s="1"/>
    </row>
    <row r="105" spans="1:71" s="2" customFormat="1" ht="23.25" customHeight="1" x14ac:dyDescent="0.3">
      <c r="A105" s="4"/>
      <c r="B105" s="23" t="s">
        <v>47</v>
      </c>
      <c r="C105" s="24">
        <f t="shared" ref="C105:AH105" si="395">SUM(C100:C104)</f>
        <v>0</v>
      </c>
      <c r="D105" s="24">
        <f t="shared" si="395"/>
        <v>0</v>
      </c>
      <c r="E105" s="24">
        <f t="shared" si="395"/>
        <v>28</v>
      </c>
      <c r="F105" s="24">
        <f t="shared" si="395"/>
        <v>3</v>
      </c>
      <c r="G105" s="24">
        <f t="shared" si="395"/>
        <v>31</v>
      </c>
      <c r="H105" s="24">
        <f t="shared" si="395"/>
        <v>0</v>
      </c>
      <c r="I105" s="24">
        <f t="shared" si="395"/>
        <v>0</v>
      </c>
      <c r="J105" s="24">
        <f t="shared" si="395"/>
        <v>5</v>
      </c>
      <c r="K105" s="24">
        <f t="shared" si="395"/>
        <v>1</v>
      </c>
      <c r="L105" s="24">
        <f t="shared" si="395"/>
        <v>6</v>
      </c>
      <c r="M105" s="24">
        <f t="shared" si="395"/>
        <v>175</v>
      </c>
      <c r="N105" s="24">
        <f t="shared" si="395"/>
        <v>118</v>
      </c>
      <c r="O105" s="24">
        <f t="shared" si="395"/>
        <v>116</v>
      </c>
      <c r="P105" s="24">
        <f t="shared" si="395"/>
        <v>7</v>
      </c>
      <c r="Q105" s="24">
        <f t="shared" si="395"/>
        <v>123</v>
      </c>
      <c r="R105" s="24">
        <f t="shared" si="395"/>
        <v>0</v>
      </c>
      <c r="S105" s="24">
        <f t="shared" si="395"/>
        <v>0</v>
      </c>
      <c r="T105" s="24">
        <f t="shared" si="395"/>
        <v>0</v>
      </c>
      <c r="U105" s="24">
        <f t="shared" si="395"/>
        <v>0</v>
      </c>
      <c r="V105" s="24">
        <f t="shared" si="395"/>
        <v>0</v>
      </c>
      <c r="W105" s="24">
        <f t="shared" si="395"/>
        <v>0</v>
      </c>
      <c r="X105" s="24">
        <f t="shared" si="395"/>
        <v>0</v>
      </c>
      <c r="Y105" s="24">
        <f t="shared" si="395"/>
        <v>0</v>
      </c>
      <c r="Z105" s="24">
        <f t="shared" si="395"/>
        <v>0</v>
      </c>
      <c r="AA105" s="24">
        <f t="shared" si="395"/>
        <v>0</v>
      </c>
      <c r="AB105" s="24">
        <f t="shared" si="395"/>
        <v>0</v>
      </c>
      <c r="AC105" s="24">
        <f t="shared" si="395"/>
        <v>0</v>
      </c>
      <c r="AD105" s="24">
        <f t="shared" si="395"/>
        <v>0</v>
      </c>
      <c r="AE105" s="24">
        <f t="shared" si="395"/>
        <v>0</v>
      </c>
      <c r="AF105" s="24">
        <f t="shared" si="395"/>
        <v>0</v>
      </c>
      <c r="AG105" s="24">
        <f t="shared" si="395"/>
        <v>0</v>
      </c>
      <c r="AH105" s="24">
        <f t="shared" si="395"/>
        <v>0</v>
      </c>
      <c r="AI105" s="24">
        <f t="shared" ref="AI105:BE105" si="396">SUM(AI100:AI104)</f>
        <v>0</v>
      </c>
      <c r="AJ105" s="24">
        <f t="shared" si="396"/>
        <v>0</v>
      </c>
      <c r="AK105" s="24">
        <f t="shared" si="396"/>
        <v>0</v>
      </c>
      <c r="AL105" s="24">
        <f t="shared" si="396"/>
        <v>0</v>
      </c>
      <c r="AM105" s="24">
        <f t="shared" si="396"/>
        <v>0</v>
      </c>
      <c r="AN105" s="24">
        <f t="shared" si="396"/>
        <v>0</v>
      </c>
      <c r="AO105" s="24">
        <f t="shared" si="396"/>
        <v>0</v>
      </c>
      <c r="AP105" s="24">
        <f t="shared" si="396"/>
        <v>0</v>
      </c>
      <c r="AQ105" s="24">
        <f t="shared" si="396"/>
        <v>0</v>
      </c>
      <c r="AR105" s="24">
        <f t="shared" si="396"/>
        <v>0</v>
      </c>
      <c r="AS105" s="24">
        <f t="shared" si="396"/>
        <v>3</v>
      </c>
      <c r="AT105" s="24">
        <f t="shared" si="396"/>
        <v>0</v>
      </c>
      <c r="AU105" s="24">
        <f t="shared" si="396"/>
        <v>3</v>
      </c>
      <c r="AV105" s="24">
        <f t="shared" si="396"/>
        <v>0</v>
      </c>
      <c r="AW105" s="24">
        <f t="shared" si="396"/>
        <v>0</v>
      </c>
      <c r="AX105" s="24">
        <f t="shared" si="396"/>
        <v>0</v>
      </c>
      <c r="AY105" s="24">
        <f t="shared" si="396"/>
        <v>0</v>
      </c>
      <c r="AZ105" s="24">
        <f t="shared" si="396"/>
        <v>0</v>
      </c>
      <c r="BA105" s="24">
        <f t="shared" si="396"/>
        <v>0</v>
      </c>
      <c r="BB105" s="24">
        <f t="shared" si="396"/>
        <v>0</v>
      </c>
      <c r="BC105" s="24">
        <f t="shared" si="396"/>
        <v>0</v>
      </c>
      <c r="BD105" s="24">
        <f t="shared" si="396"/>
        <v>0</v>
      </c>
      <c r="BE105" s="24">
        <f t="shared" si="396"/>
        <v>0</v>
      </c>
      <c r="BF105" s="24">
        <f t="shared" si="384"/>
        <v>175</v>
      </c>
      <c r="BG105" s="24">
        <f t="shared" si="385"/>
        <v>118</v>
      </c>
      <c r="BH105" s="24">
        <f t="shared" si="386"/>
        <v>152</v>
      </c>
      <c r="BI105" s="24">
        <f t="shared" si="387"/>
        <v>11</v>
      </c>
      <c r="BJ105" s="24">
        <f t="shared" si="388"/>
        <v>163</v>
      </c>
      <c r="BK105" s="25"/>
      <c r="BL105" s="24">
        <f t="shared" ref="BL105:BQ105" si="397">SUM(BL100:BL104)</f>
        <v>0</v>
      </c>
      <c r="BM105" s="24">
        <f t="shared" si="397"/>
        <v>0</v>
      </c>
      <c r="BN105" s="24">
        <f t="shared" si="397"/>
        <v>0</v>
      </c>
      <c r="BO105" s="24">
        <f t="shared" si="397"/>
        <v>152</v>
      </c>
      <c r="BP105" s="24">
        <f t="shared" si="397"/>
        <v>11</v>
      </c>
      <c r="BQ105" s="24">
        <f t="shared" si="397"/>
        <v>163</v>
      </c>
      <c r="BR105" s="124"/>
      <c r="BS105" s="1"/>
    </row>
    <row r="106" spans="1:71" s="2" customFormat="1" ht="23.25" customHeight="1" x14ac:dyDescent="0.3">
      <c r="A106" s="4"/>
      <c r="B106" s="23" t="s">
        <v>65</v>
      </c>
      <c r="C106" s="24">
        <f>C105</f>
        <v>0</v>
      </c>
      <c r="D106" s="24">
        <f>D105</f>
        <v>0</v>
      </c>
      <c r="E106" s="24">
        <f t="shared" ref="E106:BQ106" si="398">E105</f>
        <v>28</v>
      </c>
      <c r="F106" s="24">
        <f t="shared" si="398"/>
        <v>3</v>
      </c>
      <c r="G106" s="24">
        <f t="shared" si="398"/>
        <v>31</v>
      </c>
      <c r="H106" s="24">
        <f>H105</f>
        <v>0</v>
      </c>
      <c r="I106" s="24">
        <f>I105</f>
        <v>0</v>
      </c>
      <c r="J106" s="24">
        <f t="shared" ref="J106:L106" si="399">J105</f>
        <v>5</v>
      </c>
      <c r="K106" s="24">
        <f t="shared" si="399"/>
        <v>1</v>
      </c>
      <c r="L106" s="24">
        <f t="shared" si="399"/>
        <v>6</v>
      </c>
      <c r="M106" s="24">
        <f t="shared" si="398"/>
        <v>175</v>
      </c>
      <c r="N106" s="24">
        <f t="shared" si="398"/>
        <v>118</v>
      </c>
      <c r="O106" s="24">
        <f t="shared" si="398"/>
        <v>116</v>
      </c>
      <c r="P106" s="24">
        <f t="shared" si="398"/>
        <v>7</v>
      </c>
      <c r="Q106" s="24">
        <f t="shared" si="398"/>
        <v>123</v>
      </c>
      <c r="R106" s="24">
        <f t="shared" si="398"/>
        <v>0</v>
      </c>
      <c r="S106" s="24">
        <f t="shared" ref="S106" si="400">S105</f>
        <v>0</v>
      </c>
      <c r="T106" s="24">
        <f t="shared" si="398"/>
        <v>0</v>
      </c>
      <c r="U106" s="24">
        <f t="shared" si="398"/>
        <v>0</v>
      </c>
      <c r="V106" s="24">
        <f t="shared" si="398"/>
        <v>0</v>
      </c>
      <c r="W106" s="24">
        <f t="shared" ref="W106:AK106" si="401">W105</f>
        <v>0</v>
      </c>
      <c r="X106" s="24">
        <f t="shared" ref="X106" si="402">X105</f>
        <v>0</v>
      </c>
      <c r="Y106" s="24">
        <f t="shared" si="401"/>
        <v>0</v>
      </c>
      <c r="Z106" s="24">
        <f t="shared" si="401"/>
        <v>0</v>
      </c>
      <c r="AA106" s="24">
        <f t="shared" si="401"/>
        <v>0</v>
      </c>
      <c r="AB106" s="24">
        <f t="shared" si="401"/>
        <v>0</v>
      </c>
      <c r="AC106" s="24">
        <f t="shared" ref="AC106" si="403">AC105</f>
        <v>0</v>
      </c>
      <c r="AD106" s="24">
        <f t="shared" si="401"/>
        <v>0</v>
      </c>
      <c r="AE106" s="24">
        <f t="shared" si="401"/>
        <v>0</v>
      </c>
      <c r="AF106" s="24">
        <f t="shared" si="401"/>
        <v>0</v>
      </c>
      <c r="AG106" s="24">
        <f t="shared" si="401"/>
        <v>0</v>
      </c>
      <c r="AH106" s="24">
        <f t="shared" si="401"/>
        <v>0</v>
      </c>
      <c r="AI106" s="24">
        <f t="shared" si="401"/>
        <v>0</v>
      </c>
      <c r="AJ106" s="24">
        <f t="shared" si="401"/>
        <v>0</v>
      </c>
      <c r="AK106" s="24">
        <f t="shared" si="401"/>
        <v>0</v>
      </c>
      <c r="AL106" s="24">
        <f t="shared" si="398"/>
        <v>0</v>
      </c>
      <c r="AM106" s="24">
        <f t="shared" ref="AM106" si="404">AM105</f>
        <v>0</v>
      </c>
      <c r="AN106" s="24">
        <f t="shared" si="398"/>
        <v>0</v>
      </c>
      <c r="AO106" s="24">
        <f t="shared" si="398"/>
        <v>0</v>
      </c>
      <c r="AP106" s="24">
        <f t="shared" si="398"/>
        <v>0</v>
      </c>
      <c r="AQ106" s="24">
        <f t="shared" si="398"/>
        <v>0</v>
      </c>
      <c r="AR106" s="24">
        <f t="shared" si="398"/>
        <v>0</v>
      </c>
      <c r="AS106" s="24">
        <f t="shared" si="398"/>
        <v>3</v>
      </c>
      <c r="AT106" s="24">
        <f t="shared" si="398"/>
        <v>0</v>
      </c>
      <c r="AU106" s="24">
        <f t="shared" si="398"/>
        <v>3</v>
      </c>
      <c r="AV106" s="24">
        <f t="shared" si="398"/>
        <v>0</v>
      </c>
      <c r="AW106" s="24">
        <f t="shared" si="398"/>
        <v>0</v>
      </c>
      <c r="AX106" s="24">
        <f t="shared" si="398"/>
        <v>0</v>
      </c>
      <c r="AY106" s="24">
        <f t="shared" si="398"/>
        <v>0</v>
      </c>
      <c r="AZ106" s="24">
        <f t="shared" si="398"/>
        <v>0</v>
      </c>
      <c r="BA106" s="24">
        <f t="shared" ref="BA106:BE106" si="405">BA105</f>
        <v>0</v>
      </c>
      <c r="BB106" s="24">
        <f t="shared" si="405"/>
        <v>0</v>
      </c>
      <c r="BC106" s="24">
        <f t="shared" si="405"/>
        <v>0</v>
      </c>
      <c r="BD106" s="24">
        <f t="shared" si="405"/>
        <v>0</v>
      </c>
      <c r="BE106" s="24">
        <f t="shared" si="405"/>
        <v>0</v>
      </c>
      <c r="BF106" s="24">
        <f t="shared" si="384"/>
        <v>175</v>
      </c>
      <c r="BG106" s="24">
        <f t="shared" si="385"/>
        <v>118</v>
      </c>
      <c r="BH106" s="24">
        <f t="shared" si="386"/>
        <v>152</v>
      </c>
      <c r="BI106" s="24">
        <f t="shared" si="387"/>
        <v>11</v>
      </c>
      <c r="BJ106" s="24">
        <f t="shared" si="388"/>
        <v>163</v>
      </c>
      <c r="BK106" s="25"/>
      <c r="BL106" s="24">
        <f t="shared" si="398"/>
        <v>0</v>
      </c>
      <c r="BM106" s="24">
        <f t="shared" si="398"/>
        <v>0</v>
      </c>
      <c r="BN106" s="24">
        <f t="shared" si="398"/>
        <v>0</v>
      </c>
      <c r="BO106" s="24">
        <f t="shared" si="398"/>
        <v>152</v>
      </c>
      <c r="BP106" s="24">
        <f t="shared" si="398"/>
        <v>11</v>
      </c>
      <c r="BQ106" s="24">
        <f t="shared" si="398"/>
        <v>163</v>
      </c>
      <c r="BR106" s="124"/>
      <c r="BS106" s="1"/>
    </row>
    <row r="107" spans="1:71" s="2" customFormat="1" ht="23.25" customHeight="1" x14ac:dyDescent="0.3">
      <c r="A107" s="26"/>
      <c r="B107" s="27" t="s">
        <v>34</v>
      </c>
      <c r="C107" s="28">
        <f t="shared" ref="C107:AH107" si="406">C97+C106</f>
        <v>300</v>
      </c>
      <c r="D107" s="28">
        <f t="shared" si="406"/>
        <v>218</v>
      </c>
      <c r="E107" s="28">
        <f t="shared" si="406"/>
        <v>186</v>
      </c>
      <c r="F107" s="28">
        <f t="shared" si="406"/>
        <v>34</v>
      </c>
      <c r="G107" s="28">
        <f t="shared" si="406"/>
        <v>220</v>
      </c>
      <c r="H107" s="28">
        <f t="shared" si="406"/>
        <v>0</v>
      </c>
      <c r="I107" s="28">
        <f t="shared" si="406"/>
        <v>0</v>
      </c>
      <c r="J107" s="28">
        <f t="shared" si="406"/>
        <v>52</v>
      </c>
      <c r="K107" s="28">
        <f t="shared" si="406"/>
        <v>36</v>
      </c>
      <c r="L107" s="28">
        <f t="shared" si="406"/>
        <v>88</v>
      </c>
      <c r="M107" s="28">
        <f t="shared" si="406"/>
        <v>530</v>
      </c>
      <c r="N107" s="28">
        <f t="shared" si="406"/>
        <v>1617</v>
      </c>
      <c r="O107" s="28">
        <f t="shared" si="406"/>
        <v>545</v>
      </c>
      <c r="P107" s="28">
        <f t="shared" si="406"/>
        <v>46</v>
      </c>
      <c r="Q107" s="28">
        <f t="shared" si="406"/>
        <v>591</v>
      </c>
      <c r="R107" s="28">
        <f t="shared" si="406"/>
        <v>435</v>
      </c>
      <c r="S107" s="28">
        <f t="shared" si="406"/>
        <v>402</v>
      </c>
      <c r="T107" s="28">
        <f t="shared" si="406"/>
        <v>115</v>
      </c>
      <c r="U107" s="28">
        <f t="shared" si="406"/>
        <v>92</v>
      </c>
      <c r="V107" s="28">
        <f t="shared" si="406"/>
        <v>207</v>
      </c>
      <c r="W107" s="28">
        <f t="shared" si="406"/>
        <v>70</v>
      </c>
      <c r="X107" s="28">
        <f t="shared" si="406"/>
        <v>277</v>
      </c>
      <c r="Y107" s="28">
        <f t="shared" si="406"/>
        <v>84</v>
      </c>
      <c r="Z107" s="28">
        <f t="shared" si="406"/>
        <v>46</v>
      </c>
      <c r="AA107" s="28">
        <f t="shared" si="406"/>
        <v>130</v>
      </c>
      <c r="AB107" s="28">
        <f t="shared" si="406"/>
        <v>55</v>
      </c>
      <c r="AC107" s="28">
        <f t="shared" si="406"/>
        <v>647</v>
      </c>
      <c r="AD107" s="28">
        <f t="shared" si="406"/>
        <v>77</v>
      </c>
      <c r="AE107" s="28">
        <f t="shared" si="406"/>
        <v>32</v>
      </c>
      <c r="AF107" s="28">
        <f t="shared" si="406"/>
        <v>109</v>
      </c>
      <c r="AG107" s="28">
        <f t="shared" si="406"/>
        <v>10</v>
      </c>
      <c r="AH107" s="28">
        <f t="shared" si="406"/>
        <v>0</v>
      </c>
      <c r="AI107" s="28">
        <f t="shared" ref="AI107:BE107" si="407">AI97+AI106</f>
        <v>0</v>
      </c>
      <c r="AJ107" s="28">
        <f t="shared" si="407"/>
        <v>0</v>
      </c>
      <c r="AK107" s="28">
        <f t="shared" si="407"/>
        <v>0</v>
      </c>
      <c r="AL107" s="28">
        <f t="shared" si="407"/>
        <v>5</v>
      </c>
      <c r="AM107" s="28">
        <f t="shared" si="407"/>
        <v>87</v>
      </c>
      <c r="AN107" s="28">
        <f t="shared" si="407"/>
        <v>27</v>
      </c>
      <c r="AO107" s="28">
        <f t="shared" si="407"/>
        <v>18</v>
      </c>
      <c r="AP107" s="28">
        <f t="shared" si="407"/>
        <v>45</v>
      </c>
      <c r="AQ107" s="28">
        <f t="shared" si="407"/>
        <v>0</v>
      </c>
      <c r="AR107" s="28">
        <f t="shared" si="407"/>
        <v>0</v>
      </c>
      <c r="AS107" s="28">
        <f t="shared" si="407"/>
        <v>31</v>
      </c>
      <c r="AT107" s="28">
        <f t="shared" si="407"/>
        <v>2</v>
      </c>
      <c r="AU107" s="28">
        <f t="shared" si="407"/>
        <v>33</v>
      </c>
      <c r="AV107" s="28">
        <f t="shared" si="407"/>
        <v>0</v>
      </c>
      <c r="AW107" s="28">
        <f t="shared" si="407"/>
        <v>0</v>
      </c>
      <c r="AX107" s="28">
        <f t="shared" si="407"/>
        <v>2</v>
      </c>
      <c r="AY107" s="28">
        <f t="shared" si="407"/>
        <v>2</v>
      </c>
      <c r="AZ107" s="28">
        <f t="shared" si="407"/>
        <v>4</v>
      </c>
      <c r="BA107" s="28">
        <f t="shared" si="407"/>
        <v>0</v>
      </c>
      <c r="BB107" s="28">
        <f t="shared" si="407"/>
        <v>0</v>
      </c>
      <c r="BC107" s="28">
        <f t="shared" si="407"/>
        <v>0</v>
      </c>
      <c r="BD107" s="28">
        <f t="shared" si="407"/>
        <v>0</v>
      </c>
      <c r="BE107" s="28">
        <f t="shared" si="407"/>
        <v>0</v>
      </c>
      <c r="BF107" s="28">
        <f t="shared" si="384"/>
        <v>1405</v>
      </c>
      <c r="BG107" s="28">
        <f t="shared" si="385"/>
        <v>3248</v>
      </c>
      <c r="BH107" s="28">
        <f t="shared" si="386"/>
        <v>1119</v>
      </c>
      <c r="BI107" s="28">
        <f t="shared" si="387"/>
        <v>308</v>
      </c>
      <c r="BJ107" s="28">
        <f t="shared" si="388"/>
        <v>1427</v>
      </c>
      <c r="BK107" s="29"/>
      <c r="BL107" s="28">
        <f t="shared" ref="BL107:BQ107" si="408">BL97+BL106</f>
        <v>0</v>
      </c>
      <c r="BM107" s="28">
        <f t="shared" si="408"/>
        <v>0</v>
      </c>
      <c r="BN107" s="28">
        <f t="shared" si="408"/>
        <v>0</v>
      </c>
      <c r="BO107" s="28">
        <f t="shared" si="408"/>
        <v>1119</v>
      </c>
      <c r="BP107" s="28">
        <f t="shared" si="408"/>
        <v>308</v>
      </c>
      <c r="BQ107" s="28">
        <f t="shared" si="408"/>
        <v>1427</v>
      </c>
      <c r="BR107" s="124"/>
      <c r="BS107" s="1"/>
    </row>
    <row r="108" spans="1:71" ht="23.25" customHeight="1" x14ac:dyDescent="0.3">
      <c r="A108" s="4" t="s">
        <v>36</v>
      </c>
      <c r="B108" s="5"/>
      <c r="C108" s="30"/>
      <c r="D108" s="31"/>
      <c r="E108" s="31"/>
      <c r="F108" s="31"/>
      <c r="G108" s="31"/>
      <c r="H108" s="31"/>
      <c r="I108" s="31"/>
      <c r="J108" s="31"/>
      <c r="K108" s="31"/>
      <c r="L108" s="31"/>
      <c r="M108" s="31"/>
      <c r="N108" s="31"/>
      <c r="O108" s="31"/>
      <c r="P108" s="31"/>
      <c r="Q108" s="31"/>
      <c r="R108" s="31"/>
      <c r="S108" s="31"/>
      <c r="T108" s="31"/>
      <c r="U108" s="31"/>
      <c r="V108" s="31"/>
      <c r="W108" s="31"/>
      <c r="X108" s="31"/>
      <c r="Y108" s="31"/>
      <c r="Z108" s="31"/>
      <c r="AA108" s="31"/>
      <c r="AB108" s="31"/>
      <c r="AC108" s="31"/>
      <c r="AD108" s="31"/>
      <c r="AE108" s="31"/>
      <c r="AF108" s="31"/>
      <c r="AG108" s="31"/>
      <c r="AH108" s="31"/>
      <c r="AI108" s="31"/>
      <c r="AJ108" s="31"/>
      <c r="AK108" s="31"/>
      <c r="AL108" s="31"/>
      <c r="AM108" s="31"/>
      <c r="AN108" s="31"/>
      <c r="AO108" s="31"/>
      <c r="AP108" s="31"/>
      <c r="AQ108" s="31"/>
      <c r="AR108" s="31"/>
      <c r="AS108" s="31"/>
      <c r="AT108" s="31"/>
      <c r="AU108" s="31"/>
      <c r="AV108" s="31"/>
      <c r="AW108" s="31"/>
      <c r="AX108" s="31"/>
      <c r="AY108" s="31"/>
      <c r="AZ108" s="31"/>
      <c r="BA108" s="31"/>
      <c r="BB108" s="31"/>
      <c r="BC108" s="31"/>
      <c r="BD108" s="31"/>
      <c r="BE108" s="31"/>
      <c r="BF108" s="31"/>
      <c r="BG108" s="31"/>
      <c r="BH108" s="31"/>
      <c r="BI108" s="31"/>
      <c r="BJ108" s="31"/>
      <c r="BK108" s="59"/>
      <c r="BL108" s="31"/>
      <c r="BM108" s="31"/>
      <c r="BN108" s="31"/>
      <c r="BO108" s="31"/>
      <c r="BP108" s="31"/>
      <c r="BQ108" s="51"/>
      <c r="BR108" s="124"/>
    </row>
    <row r="109" spans="1:71" ht="23.25" customHeight="1" x14ac:dyDescent="0.3">
      <c r="A109" s="4"/>
      <c r="B109" s="11" t="s">
        <v>48</v>
      </c>
      <c r="C109" s="30"/>
      <c r="D109" s="31"/>
      <c r="E109" s="31"/>
      <c r="F109" s="31"/>
      <c r="G109" s="31"/>
      <c r="H109" s="31"/>
      <c r="I109" s="31"/>
      <c r="J109" s="31"/>
      <c r="K109" s="31"/>
      <c r="L109" s="31"/>
      <c r="M109" s="31"/>
      <c r="N109" s="31"/>
      <c r="O109" s="31"/>
      <c r="P109" s="31"/>
      <c r="Q109" s="31"/>
      <c r="R109" s="31"/>
      <c r="S109" s="31"/>
      <c r="T109" s="31"/>
      <c r="U109" s="31"/>
      <c r="V109" s="31"/>
      <c r="W109" s="31"/>
      <c r="X109" s="31"/>
      <c r="Y109" s="31"/>
      <c r="Z109" s="31"/>
      <c r="AA109" s="31"/>
      <c r="AB109" s="31"/>
      <c r="AC109" s="31"/>
      <c r="AD109" s="31"/>
      <c r="AE109" s="31"/>
      <c r="AF109" s="31"/>
      <c r="AG109" s="31"/>
      <c r="AH109" s="31"/>
      <c r="AI109" s="31"/>
      <c r="AJ109" s="31"/>
      <c r="AK109" s="31"/>
      <c r="AL109" s="31"/>
      <c r="AM109" s="31"/>
      <c r="AN109" s="31"/>
      <c r="AO109" s="31"/>
      <c r="AP109" s="31"/>
      <c r="AQ109" s="31"/>
      <c r="AR109" s="31"/>
      <c r="AS109" s="31"/>
      <c r="AT109" s="31"/>
      <c r="AU109" s="31"/>
      <c r="AV109" s="31"/>
      <c r="AW109" s="31"/>
      <c r="AX109" s="31"/>
      <c r="AY109" s="31"/>
      <c r="AZ109" s="31"/>
      <c r="BA109" s="31"/>
      <c r="BB109" s="31"/>
      <c r="BC109" s="31"/>
      <c r="BD109" s="31"/>
      <c r="BE109" s="31"/>
      <c r="BF109" s="31"/>
      <c r="BG109" s="31"/>
      <c r="BH109" s="31"/>
      <c r="BI109" s="31"/>
      <c r="BJ109" s="31"/>
      <c r="BK109" s="59"/>
      <c r="BL109" s="31"/>
      <c r="BM109" s="31"/>
      <c r="BN109" s="31"/>
      <c r="BO109" s="31"/>
      <c r="BP109" s="31"/>
      <c r="BQ109" s="51"/>
      <c r="BR109" s="124"/>
    </row>
    <row r="110" spans="1:71" ht="23.25" customHeight="1" x14ac:dyDescent="0.3">
      <c r="A110" s="20"/>
      <c r="B110" s="5" t="s">
        <v>50</v>
      </c>
      <c r="C110" s="32"/>
      <c r="D110" s="92"/>
      <c r="E110" s="92"/>
      <c r="F110" s="92"/>
      <c r="G110" s="31"/>
      <c r="H110" s="31"/>
      <c r="I110" s="31"/>
      <c r="J110" s="31"/>
      <c r="K110" s="31"/>
      <c r="L110" s="31"/>
      <c r="M110" s="31"/>
      <c r="N110" s="31"/>
      <c r="O110" s="31"/>
      <c r="P110" s="31"/>
      <c r="Q110" s="31"/>
      <c r="R110" s="92"/>
      <c r="S110" s="92"/>
      <c r="T110" s="93"/>
      <c r="U110" s="93"/>
      <c r="V110" s="31"/>
      <c r="W110" s="31"/>
      <c r="X110" s="31"/>
      <c r="Y110" s="31"/>
      <c r="Z110" s="31"/>
      <c r="AA110" s="31"/>
      <c r="AB110" s="31"/>
      <c r="AC110" s="31"/>
      <c r="AD110" s="31"/>
      <c r="AE110" s="31"/>
      <c r="AF110" s="31"/>
      <c r="AG110" s="31"/>
      <c r="AH110" s="31"/>
      <c r="AI110" s="31"/>
      <c r="AJ110" s="31"/>
      <c r="AK110" s="31"/>
      <c r="AL110" s="92"/>
      <c r="AM110" s="92"/>
      <c r="AN110" s="92"/>
      <c r="AO110" s="92"/>
      <c r="AP110" s="31"/>
      <c r="AQ110" s="31"/>
      <c r="AR110" s="31"/>
      <c r="AS110" s="31"/>
      <c r="AT110" s="31"/>
      <c r="AU110" s="31"/>
      <c r="AV110" s="31"/>
      <c r="AW110" s="31"/>
      <c r="AX110" s="31"/>
      <c r="AY110" s="31"/>
      <c r="AZ110" s="31"/>
      <c r="BA110" s="31"/>
      <c r="BB110" s="31"/>
      <c r="BC110" s="31"/>
      <c r="BD110" s="31"/>
      <c r="BE110" s="31"/>
      <c r="BF110" s="31"/>
      <c r="BG110" s="31"/>
      <c r="BH110" s="31"/>
      <c r="BI110" s="31"/>
      <c r="BJ110" s="31"/>
      <c r="BK110" s="59"/>
      <c r="BL110" s="31"/>
      <c r="BM110" s="31"/>
      <c r="BN110" s="31"/>
      <c r="BO110" s="31"/>
      <c r="BP110" s="31"/>
      <c r="BQ110" s="51"/>
      <c r="BR110" s="124"/>
    </row>
    <row r="111" spans="1:71" ht="23.25" customHeight="1" x14ac:dyDescent="0.3">
      <c r="A111" s="20"/>
      <c r="B111" s="21" t="s">
        <v>19</v>
      </c>
      <c r="C111" s="22">
        <v>15</v>
      </c>
      <c r="D111" s="22">
        <v>4</v>
      </c>
      <c r="E111" s="22">
        <v>0</v>
      </c>
      <c r="F111" s="22">
        <v>4</v>
      </c>
      <c r="G111" s="22">
        <f t="shared" ref="G111:G118" si="409">E111+F111</f>
        <v>4</v>
      </c>
      <c r="H111" s="22">
        <v>0</v>
      </c>
      <c r="I111" s="30">
        <v>0</v>
      </c>
      <c r="J111" s="22">
        <f>0+1</f>
        <v>1</v>
      </c>
      <c r="K111" s="22">
        <f>2+7</f>
        <v>9</v>
      </c>
      <c r="L111" s="22">
        <f>SUM(J111:K111)</f>
        <v>10</v>
      </c>
      <c r="M111" s="22">
        <v>15</v>
      </c>
      <c r="N111" s="22">
        <v>17</v>
      </c>
      <c r="O111" s="22">
        <v>2</v>
      </c>
      <c r="P111" s="22">
        <f>6+16+2</f>
        <v>24</v>
      </c>
      <c r="Q111" s="22">
        <f t="shared" ref="Q111:Q118" si="410">O111+P111</f>
        <v>26</v>
      </c>
      <c r="R111" s="22">
        <v>40</v>
      </c>
      <c r="S111" s="22">
        <v>27</v>
      </c>
      <c r="T111" s="22">
        <v>7</v>
      </c>
      <c r="U111" s="22">
        <v>22</v>
      </c>
      <c r="V111" s="22">
        <f t="shared" ref="V111:V118" si="411">T111+U111</f>
        <v>29</v>
      </c>
      <c r="W111" s="22">
        <v>30</v>
      </c>
      <c r="X111" s="22">
        <v>28</v>
      </c>
      <c r="Y111" s="22">
        <v>6</v>
      </c>
      <c r="Z111" s="22">
        <v>4</v>
      </c>
      <c r="AA111" s="22">
        <f t="shared" ref="AA111:AA118" si="412">Y111+Z111</f>
        <v>10</v>
      </c>
      <c r="AB111" s="22">
        <v>20</v>
      </c>
      <c r="AC111" s="22">
        <v>108</v>
      </c>
      <c r="AD111" s="22">
        <v>10</v>
      </c>
      <c r="AE111" s="22">
        <v>24</v>
      </c>
      <c r="AF111" s="22">
        <f t="shared" ref="AF111:AF118" si="413">AD111+AE111</f>
        <v>34</v>
      </c>
      <c r="AG111" s="22">
        <v>5</v>
      </c>
      <c r="AH111" s="22">
        <v>21</v>
      </c>
      <c r="AI111" s="22">
        <v>4</v>
      </c>
      <c r="AJ111" s="22">
        <v>15</v>
      </c>
      <c r="AK111" s="22">
        <f t="shared" ref="AK111:AK118" si="414">AI111+AJ111</f>
        <v>19</v>
      </c>
      <c r="AL111" s="22">
        <v>5</v>
      </c>
      <c r="AM111" s="22">
        <v>29</v>
      </c>
      <c r="AN111" s="22">
        <v>1</v>
      </c>
      <c r="AO111" s="22">
        <v>2</v>
      </c>
      <c r="AP111" s="22">
        <f t="shared" ref="AP111:AP118" si="415">AN111+AO111</f>
        <v>3</v>
      </c>
      <c r="AQ111" s="22">
        <v>0</v>
      </c>
      <c r="AR111" s="22">
        <v>0</v>
      </c>
      <c r="AS111" s="22">
        <v>0</v>
      </c>
      <c r="AT111" s="22">
        <v>0</v>
      </c>
      <c r="AU111" s="22">
        <f t="shared" ref="AU111:AU118" si="416">AS111+AT111</f>
        <v>0</v>
      </c>
      <c r="AV111" s="22">
        <v>0</v>
      </c>
      <c r="AW111" s="22">
        <v>0</v>
      </c>
      <c r="AX111" s="22">
        <v>0</v>
      </c>
      <c r="AY111" s="22">
        <v>0</v>
      </c>
      <c r="AZ111" s="22">
        <f t="shared" ref="AZ111:AZ118" si="417">AX111+AY111</f>
        <v>0</v>
      </c>
      <c r="BA111" s="22">
        <v>0</v>
      </c>
      <c r="BB111" s="22">
        <v>0</v>
      </c>
      <c r="BC111" s="22">
        <v>0</v>
      </c>
      <c r="BD111" s="22">
        <v>0</v>
      </c>
      <c r="BE111" s="22">
        <f t="shared" ref="BE111:BE118" si="418">BC111+BD111</f>
        <v>0</v>
      </c>
      <c r="BF111" s="24">
        <f t="shared" ref="BF111:BF119" si="419">C111+M111+R111+W111+AB111+AG111+AL111+AQ111+AV111+BA111+H111</f>
        <v>130</v>
      </c>
      <c r="BG111" s="24">
        <f t="shared" ref="BG111:BG119" si="420">D111+N111+S111+X111+AC111+AH111+AM111+AR111+AW111+BB111+I111</f>
        <v>234</v>
      </c>
      <c r="BH111" s="24">
        <f t="shared" ref="BH111:BH119" si="421">E111+O111+T111+Y111+AD111+AI111+AN111+AS111+AX111+BC111+J111</f>
        <v>31</v>
      </c>
      <c r="BI111" s="24">
        <f t="shared" ref="BI111:BI119" si="422">F111+P111+U111+Z111+AE111+AJ111+AO111+AT111+AY111+BD111+K111</f>
        <v>104</v>
      </c>
      <c r="BJ111" s="24">
        <f t="shared" ref="BJ111:BJ119" si="423">G111+Q111+V111+AA111+AF111+AK111+AP111+AU111+AZ111+BE111+L111</f>
        <v>135</v>
      </c>
      <c r="BK111" s="25">
        <v>2</v>
      </c>
      <c r="BL111" s="24" t="str">
        <f t="shared" ref="BL111:BL118" si="424">IF(BK111=1,BH111,"0")</f>
        <v>0</v>
      </c>
      <c r="BM111" s="24" t="str">
        <f t="shared" ref="BM111:BM118" si="425">IF(BK111=1,BI111,"0")</f>
        <v>0</v>
      </c>
      <c r="BN111" s="24">
        <f t="shared" ref="BN111:BN118" si="426">BL111+BM111</f>
        <v>0</v>
      </c>
      <c r="BO111" s="24">
        <f t="shared" ref="BO111:BO118" si="427">IF(BK111=2,BH111,"0")</f>
        <v>31</v>
      </c>
      <c r="BP111" s="24">
        <f t="shared" ref="BP111:BP118" si="428">IF(BK111=2,BI111,"0")</f>
        <v>104</v>
      </c>
      <c r="BQ111" s="24">
        <f t="shared" ref="BQ111:BQ118" si="429">BO111+BP111</f>
        <v>135</v>
      </c>
      <c r="BR111" s="124"/>
    </row>
    <row r="112" spans="1:71" ht="23.25" customHeight="1" x14ac:dyDescent="0.3">
      <c r="A112" s="20"/>
      <c r="B112" s="21" t="s">
        <v>37</v>
      </c>
      <c r="C112" s="22">
        <v>20</v>
      </c>
      <c r="D112" s="22">
        <v>12</v>
      </c>
      <c r="E112" s="22">
        <v>0</v>
      </c>
      <c r="F112" s="22">
        <v>9</v>
      </c>
      <c r="G112" s="22">
        <f t="shared" si="409"/>
        <v>9</v>
      </c>
      <c r="H112" s="22">
        <v>0</v>
      </c>
      <c r="I112" s="30">
        <v>0</v>
      </c>
      <c r="J112" s="22">
        <v>0</v>
      </c>
      <c r="K112" s="22">
        <v>16</v>
      </c>
      <c r="L112" s="22">
        <f t="shared" ref="L112:L118" si="430">SUM(J112:K112)</f>
        <v>16</v>
      </c>
      <c r="M112" s="22">
        <v>20</v>
      </c>
      <c r="N112" s="22">
        <v>11</v>
      </c>
      <c r="O112" s="22">
        <v>0</v>
      </c>
      <c r="P112" s="22">
        <f>3+9+2</f>
        <v>14</v>
      </c>
      <c r="Q112" s="22">
        <f t="shared" si="410"/>
        <v>14</v>
      </c>
      <c r="R112" s="22">
        <v>25</v>
      </c>
      <c r="S112" s="22">
        <v>66</v>
      </c>
      <c r="T112" s="22">
        <v>4</v>
      </c>
      <c r="U112" s="22">
        <v>23</v>
      </c>
      <c r="V112" s="22">
        <f t="shared" si="411"/>
        <v>27</v>
      </c>
      <c r="W112" s="22">
        <v>10</v>
      </c>
      <c r="X112" s="22">
        <v>34</v>
      </c>
      <c r="Y112" s="22">
        <v>3</v>
      </c>
      <c r="Z112" s="22">
        <v>16</v>
      </c>
      <c r="AA112" s="22">
        <f t="shared" si="412"/>
        <v>19</v>
      </c>
      <c r="AB112" s="22">
        <v>5</v>
      </c>
      <c r="AC112" s="22">
        <v>63</v>
      </c>
      <c r="AD112" s="22">
        <v>0</v>
      </c>
      <c r="AE112" s="22">
        <v>2</v>
      </c>
      <c r="AF112" s="22">
        <f t="shared" si="413"/>
        <v>2</v>
      </c>
      <c r="AG112" s="22">
        <v>5</v>
      </c>
      <c r="AH112" s="22">
        <v>7</v>
      </c>
      <c r="AI112" s="22">
        <v>3</v>
      </c>
      <c r="AJ112" s="22">
        <v>2</v>
      </c>
      <c r="AK112" s="22">
        <f t="shared" si="414"/>
        <v>5</v>
      </c>
      <c r="AL112" s="22">
        <v>5</v>
      </c>
      <c r="AM112" s="22">
        <v>15</v>
      </c>
      <c r="AN112" s="22">
        <v>1</v>
      </c>
      <c r="AO112" s="22">
        <v>1</v>
      </c>
      <c r="AP112" s="22">
        <f t="shared" si="415"/>
        <v>2</v>
      </c>
      <c r="AQ112" s="22">
        <v>0</v>
      </c>
      <c r="AR112" s="22">
        <v>0</v>
      </c>
      <c r="AS112" s="22">
        <v>4</v>
      </c>
      <c r="AT112" s="22">
        <v>0</v>
      </c>
      <c r="AU112" s="22">
        <f t="shared" si="416"/>
        <v>4</v>
      </c>
      <c r="AV112" s="22">
        <v>0</v>
      </c>
      <c r="AW112" s="22">
        <v>0</v>
      </c>
      <c r="AX112" s="22">
        <v>3</v>
      </c>
      <c r="AY112" s="22">
        <v>1</v>
      </c>
      <c r="AZ112" s="22">
        <f t="shared" si="417"/>
        <v>4</v>
      </c>
      <c r="BA112" s="22">
        <v>0</v>
      </c>
      <c r="BB112" s="22">
        <v>0</v>
      </c>
      <c r="BC112" s="22">
        <v>0</v>
      </c>
      <c r="BD112" s="22">
        <v>0</v>
      </c>
      <c r="BE112" s="22">
        <f t="shared" si="418"/>
        <v>0</v>
      </c>
      <c r="BF112" s="24">
        <f t="shared" si="419"/>
        <v>90</v>
      </c>
      <c r="BG112" s="24">
        <f t="shared" si="420"/>
        <v>208</v>
      </c>
      <c r="BH112" s="24">
        <f t="shared" si="421"/>
        <v>18</v>
      </c>
      <c r="BI112" s="24">
        <f t="shared" si="422"/>
        <v>84</v>
      </c>
      <c r="BJ112" s="24">
        <f t="shared" si="423"/>
        <v>102</v>
      </c>
      <c r="BK112" s="25">
        <v>1</v>
      </c>
      <c r="BL112" s="24">
        <f t="shared" si="424"/>
        <v>18</v>
      </c>
      <c r="BM112" s="24">
        <f t="shared" si="425"/>
        <v>84</v>
      </c>
      <c r="BN112" s="24">
        <f t="shared" si="426"/>
        <v>102</v>
      </c>
      <c r="BO112" s="24" t="str">
        <f t="shared" si="427"/>
        <v>0</v>
      </c>
      <c r="BP112" s="24" t="str">
        <f t="shared" si="428"/>
        <v>0</v>
      </c>
      <c r="BQ112" s="24">
        <f t="shared" si="429"/>
        <v>0</v>
      </c>
      <c r="BR112" s="124"/>
    </row>
    <row r="113" spans="1:71" ht="23.25" customHeight="1" x14ac:dyDescent="0.3">
      <c r="A113" s="20"/>
      <c r="B113" s="14" t="s">
        <v>125</v>
      </c>
      <c r="C113" s="22">
        <v>20</v>
      </c>
      <c r="D113" s="22">
        <v>2</v>
      </c>
      <c r="E113" s="22">
        <v>0</v>
      </c>
      <c r="F113" s="22">
        <v>2</v>
      </c>
      <c r="G113" s="22">
        <f t="shared" si="409"/>
        <v>2</v>
      </c>
      <c r="H113" s="22">
        <v>0</v>
      </c>
      <c r="I113" s="30">
        <v>0</v>
      </c>
      <c r="J113" s="22">
        <v>4</v>
      </c>
      <c r="K113" s="22">
        <v>14</v>
      </c>
      <c r="L113" s="22">
        <f t="shared" si="430"/>
        <v>18</v>
      </c>
      <c r="M113" s="22">
        <v>20</v>
      </c>
      <c r="N113" s="22">
        <v>11</v>
      </c>
      <c r="O113" s="22">
        <f>5+3</f>
        <v>8</v>
      </c>
      <c r="P113" s="22">
        <f>7+5</f>
        <v>12</v>
      </c>
      <c r="Q113" s="22">
        <f t="shared" si="410"/>
        <v>20</v>
      </c>
      <c r="R113" s="22">
        <v>45</v>
      </c>
      <c r="S113" s="22">
        <v>53</v>
      </c>
      <c r="T113" s="22">
        <v>10</v>
      </c>
      <c r="U113" s="22">
        <v>33</v>
      </c>
      <c r="V113" s="22">
        <f t="shared" si="411"/>
        <v>43</v>
      </c>
      <c r="W113" s="22">
        <v>30</v>
      </c>
      <c r="X113" s="22">
        <v>25</v>
      </c>
      <c r="Y113" s="22">
        <v>8</v>
      </c>
      <c r="Z113" s="22">
        <v>11</v>
      </c>
      <c r="AA113" s="22">
        <f t="shared" si="412"/>
        <v>19</v>
      </c>
      <c r="AB113" s="22">
        <v>5</v>
      </c>
      <c r="AC113" s="22">
        <v>87</v>
      </c>
      <c r="AD113" s="22">
        <v>10</v>
      </c>
      <c r="AE113" s="22">
        <v>20</v>
      </c>
      <c r="AF113" s="22">
        <f t="shared" si="413"/>
        <v>30</v>
      </c>
      <c r="AG113" s="22">
        <v>5</v>
      </c>
      <c r="AH113" s="22">
        <v>5</v>
      </c>
      <c r="AI113" s="22">
        <v>3</v>
      </c>
      <c r="AJ113" s="22">
        <v>1</v>
      </c>
      <c r="AK113" s="22">
        <f t="shared" si="414"/>
        <v>4</v>
      </c>
      <c r="AL113" s="22">
        <v>5</v>
      </c>
      <c r="AM113" s="22">
        <v>10</v>
      </c>
      <c r="AN113" s="22">
        <v>2</v>
      </c>
      <c r="AO113" s="22">
        <v>3</v>
      </c>
      <c r="AP113" s="22">
        <f t="shared" si="415"/>
        <v>5</v>
      </c>
      <c r="AQ113" s="22">
        <v>0</v>
      </c>
      <c r="AR113" s="22">
        <v>0</v>
      </c>
      <c r="AS113" s="22">
        <v>4</v>
      </c>
      <c r="AT113" s="22">
        <v>0</v>
      </c>
      <c r="AU113" s="22">
        <f t="shared" si="416"/>
        <v>4</v>
      </c>
      <c r="AV113" s="22">
        <v>0</v>
      </c>
      <c r="AW113" s="22">
        <v>0</v>
      </c>
      <c r="AX113" s="22">
        <v>0</v>
      </c>
      <c r="AY113" s="22">
        <v>1</v>
      </c>
      <c r="AZ113" s="22">
        <f t="shared" si="417"/>
        <v>1</v>
      </c>
      <c r="BA113" s="22">
        <v>0</v>
      </c>
      <c r="BB113" s="22">
        <v>0</v>
      </c>
      <c r="BC113" s="22">
        <v>0</v>
      </c>
      <c r="BD113" s="22">
        <v>0</v>
      </c>
      <c r="BE113" s="22">
        <f t="shared" si="418"/>
        <v>0</v>
      </c>
      <c r="BF113" s="24">
        <f t="shared" si="419"/>
        <v>130</v>
      </c>
      <c r="BG113" s="24">
        <f t="shared" si="420"/>
        <v>193</v>
      </c>
      <c r="BH113" s="24">
        <f t="shared" si="421"/>
        <v>49</v>
      </c>
      <c r="BI113" s="24">
        <f t="shared" si="422"/>
        <v>97</v>
      </c>
      <c r="BJ113" s="24">
        <f t="shared" si="423"/>
        <v>146</v>
      </c>
      <c r="BK113" s="25">
        <v>1</v>
      </c>
      <c r="BL113" s="24">
        <f t="shared" si="424"/>
        <v>49</v>
      </c>
      <c r="BM113" s="24">
        <f t="shared" si="425"/>
        <v>97</v>
      </c>
      <c r="BN113" s="24">
        <f t="shared" si="426"/>
        <v>146</v>
      </c>
      <c r="BO113" s="24" t="str">
        <f t="shared" si="427"/>
        <v>0</v>
      </c>
      <c r="BP113" s="24" t="str">
        <f t="shared" si="428"/>
        <v>0</v>
      </c>
      <c r="BQ113" s="24">
        <f t="shared" si="429"/>
        <v>0</v>
      </c>
      <c r="BR113" s="124"/>
    </row>
    <row r="114" spans="1:71" ht="23.25" customHeight="1" x14ac:dyDescent="0.3">
      <c r="A114" s="20"/>
      <c r="B114" s="14" t="s">
        <v>98</v>
      </c>
      <c r="C114" s="22">
        <v>0</v>
      </c>
      <c r="D114" s="22">
        <v>0</v>
      </c>
      <c r="E114" s="22">
        <v>0</v>
      </c>
      <c r="F114" s="22">
        <v>0</v>
      </c>
      <c r="G114" s="22">
        <f t="shared" si="409"/>
        <v>0</v>
      </c>
      <c r="H114" s="22">
        <v>0</v>
      </c>
      <c r="I114" s="30">
        <v>0</v>
      </c>
      <c r="J114" s="22">
        <v>4</v>
      </c>
      <c r="K114" s="22">
        <v>5</v>
      </c>
      <c r="L114" s="22">
        <f t="shared" si="430"/>
        <v>9</v>
      </c>
      <c r="M114" s="22">
        <v>0</v>
      </c>
      <c r="N114" s="22">
        <v>0</v>
      </c>
      <c r="O114" s="22">
        <v>0</v>
      </c>
      <c r="P114" s="22">
        <v>0</v>
      </c>
      <c r="Q114" s="22">
        <f t="shared" si="410"/>
        <v>0</v>
      </c>
      <c r="R114" s="22">
        <v>55</v>
      </c>
      <c r="S114" s="22">
        <v>191</v>
      </c>
      <c r="T114" s="22">
        <v>7</v>
      </c>
      <c r="U114" s="22">
        <v>29</v>
      </c>
      <c r="V114" s="22">
        <f t="shared" si="411"/>
        <v>36</v>
      </c>
      <c r="W114" s="22">
        <v>50</v>
      </c>
      <c r="X114" s="22">
        <v>94</v>
      </c>
      <c r="Y114" s="22">
        <v>14</v>
      </c>
      <c r="Z114" s="22">
        <v>34</v>
      </c>
      <c r="AA114" s="22">
        <f t="shared" si="412"/>
        <v>48</v>
      </c>
      <c r="AB114" s="22">
        <v>15</v>
      </c>
      <c r="AC114" s="22">
        <v>304</v>
      </c>
      <c r="AD114" s="22">
        <v>10</v>
      </c>
      <c r="AE114" s="22">
        <v>29</v>
      </c>
      <c r="AF114" s="22">
        <f t="shared" si="413"/>
        <v>39</v>
      </c>
      <c r="AG114" s="22">
        <v>5</v>
      </c>
      <c r="AH114" s="22">
        <v>4</v>
      </c>
      <c r="AI114" s="22">
        <v>1</v>
      </c>
      <c r="AJ114" s="22">
        <v>3</v>
      </c>
      <c r="AK114" s="22">
        <f t="shared" si="414"/>
        <v>4</v>
      </c>
      <c r="AL114" s="22">
        <v>5</v>
      </c>
      <c r="AM114" s="22">
        <v>30</v>
      </c>
      <c r="AN114" s="22">
        <v>2</v>
      </c>
      <c r="AO114" s="22">
        <v>4</v>
      </c>
      <c r="AP114" s="22">
        <f t="shared" si="415"/>
        <v>6</v>
      </c>
      <c r="AQ114" s="22">
        <v>0</v>
      </c>
      <c r="AR114" s="22">
        <v>0</v>
      </c>
      <c r="AS114" s="22">
        <v>0</v>
      </c>
      <c r="AT114" s="22">
        <v>0</v>
      </c>
      <c r="AU114" s="22">
        <f t="shared" si="416"/>
        <v>0</v>
      </c>
      <c r="AV114" s="22">
        <v>0</v>
      </c>
      <c r="AW114" s="22">
        <v>0</v>
      </c>
      <c r="AX114" s="22">
        <v>0</v>
      </c>
      <c r="AY114" s="22">
        <v>0</v>
      </c>
      <c r="AZ114" s="22">
        <f t="shared" si="417"/>
        <v>0</v>
      </c>
      <c r="BA114" s="22">
        <v>0</v>
      </c>
      <c r="BB114" s="22">
        <v>0</v>
      </c>
      <c r="BC114" s="22">
        <v>0</v>
      </c>
      <c r="BD114" s="22">
        <v>0</v>
      </c>
      <c r="BE114" s="22">
        <f t="shared" si="418"/>
        <v>0</v>
      </c>
      <c r="BF114" s="24">
        <f t="shared" si="419"/>
        <v>130</v>
      </c>
      <c r="BG114" s="24">
        <f t="shared" si="420"/>
        <v>623</v>
      </c>
      <c r="BH114" s="24">
        <f t="shared" si="421"/>
        <v>38</v>
      </c>
      <c r="BI114" s="24">
        <f t="shared" si="422"/>
        <v>104</v>
      </c>
      <c r="BJ114" s="24">
        <f t="shared" si="423"/>
        <v>142</v>
      </c>
      <c r="BK114" s="25">
        <v>2</v>
      </c>
      <c r="BL114" s="24" t="str">
        <f t="shared" si="424"/>
        <v>0</v>
      </c>
      <c r="BM114" s="24" t="str">
        <f t="shared" si="425"/>
        <v>0</v>
      </c>
      <c r="BN114" s="24">
        <f t="shared" si="426"/>
        <v>0</v>
      </c>
      <c r="BO114" s="24">
        <f t="shared" si="427"/>
        <v>38</v>
      </c>
      <c r="BP114" s="24">
        <f t="shared" si="428"/>
        <v>104</v>
      </c>
      <c r="BQ114" s="24">
        <f t="shared" si="429"/>
        <v>142</v>
      </c>
      <c r="BR114" s="124"/>
    </row>
    <row r="115" spans="1:71" ht="23.25" customHeight="1" x14ac:dyDescent="0.3">
      <c r="A115" s="20"/>
      <c r="B115" s="14" t="s">
        <v>149</v>
      </c>
      <c r="C115" s="22">
        <v>20</v>
      </c>
      <c r="D115" s="22">
        <v>2</v>
      </c>
      <c r="E115" s="22">
        <v>0</v>
      </c>
      <c r="F115" s="22">
        <v>2</v>
      </c>
      <c r="G115" s="22">
        <f t="shared" si="409"/>
        <v>2</v>
      </c>
      <c r="H115" s="22">
        <v>0</v>
      </c>
      <c r="I115" s="30">
        <v>0</v>
      </c>
      <c r="J115" s="22">
        <v>1</v>
      </c>
      <c r="K115" s="22">
        <v>5</v>
      </c>
      <c r="L115" s="22">
        <f t="shared" si="430"/>
        <v>6</v>
      </c>
      <c r="M115" s="22">
        <v>10</v>
      </c>
      <c r="N115" s="22">
        <v>3</v>
      </c>
      <c r="O115" s="22">
        <v>0</v>
      </c>
      <c r="P115" s="22">
        <f>1+1</f>
        <v>2</v>
      </c>
      <c r="Q115" s="22">
        <f t="shared" si="410"/>
        <v>2</v>
      </c>
      <c r="R115" s="22">
        <v>10</v>
      </c>
      <c r="S115" s="22">
        <v>18</v>
      </c>
      <c r="T115" s="22">
        <v>3</v>
      </c>
      <c r="U115" s="22">
        <v>10</v>
      </c>
      <c r="V115" s="22">
        <f t="shared" si="411"/>
        <v>13</v>
      </c>
      <c r="W115" s="22">
        <v>5</v>
      </c>
      <c r="X115" s="22">
        <v>10</v>
      </c>
      <c r="Y115" s="22">
        <v>3</v>
      </c>
      <c r="Z115" s="22">
        <v>4</v>
      </c>
      <c r="AA115" s="22">
        <f t="shared" ref="AA115" si="431">Y115+Z115</f>
        <v>7</v>
      </c>
      <c r="AB115" s="22">
        <v>5</v>
      </c>
      <c r="AC115" s="22">
        <v>70</v>
      </c>
      <c r="AD115" s="22">
        <v>7</v>
      </c>
      <c r="AE115" s="22">
        <v>17</v>
      </c>
      <c r="AF115" s="22">
        <f t="shared" si="413"/>
        <v>24</v>
      </c>
      <c r="AG115" s="22">
        <v>0</v>
      </c>
      <c r="AH115" s="22">
        <v>0</v>
      </c>
      <c r="AI115" s="22">
        <v>0</v>
      </c>
      <c r="AJ115" s="22">
        <v>0</v>
      </c>
      <c r="AK115" s="22">
        <f t="shared" si="414"/>
        <v>0</v>
      </c>
      <c r="AL115" s="22">
        <v>0</v>
      </c>
      <c r="AM115" s="22">
        <v>0</v>
      </c>
      <c r="AN115" s="22">
        <v>0</v>
      </c>
      <c r="AO115" s="22">
        <v>0</v>
      </c>
      <c r="AP115" s="22">
        <f t="shared" si="415"/>
        <v>0</v>
      </c>
      <c r="AQ115" s="22">
        <v>0</v>
      </c>
      <c r="AR115" s="22">
        <v>0</v>
      </c>
      <c r="AS115" s="22">
        <v>0</v>
      </c>
      <c r="AT115" s="22">
        <v>0</v>
      </c>
      <c r="AU115" s="22">
        <f t="shared" si="416"/>
        <v>0</v>
      </c>
      <c r="AV115" s="22">
        <v>0</v>
      </c>
      <c r="AW115" s="22">
        <v>0</v>
      </c>
      <c r="AX115" s="22">
        <v>0</v>
      </c>
      <c r="AY115" s="22">
        <v>0</v>
      </c>
      <c r="AZ115" s="22">
        <f t="shared" si="417"/>
        <v>0</v>
      </c>
      <c r="BA115" s="22">
        <v>0</v>
      </c>
      <c r="BB115" s="22">
        <v>0</v>
      </c>
      <c r="BC115" s="22">
        <v>0</v>
      </c>
      <c r="BD115" s="22">
        <v>0</v>
      </c>
      <c r="BE115" s="22">
        <f t="shared" si="418"/>
        <v>0</v>
      </c>
      <c r="BF115" s="24">
        <f t="shared" si="419"/>
        <v>50</v>
      </c>
      <c r="BG115" s="24">
        <f t="shared" si="420"/>
        <v>103</v>
      </c>
      <c r="BH115" s="24">
        <f t="shared" si="421"/>
        <v>14</v>
      </c>
      <c r="BI115" s="24">
        <f t="shared" si="422"/>
        <v>40</v>
      </c>
      <c r="BJ115" s="24">
        <f t="shared" si="423"/>
        <v>54</v>
      </c>
      <c r="BK115" s="25">
        <v>1</v>
      </c>
      <c r="BL115" s="24">
        <f t="shared" si="424"/>
        <v>14</v>
      </c>
      <c r="BM115" s="24">
        <f t="shared" si="425"/>
        <v>40</v>
      </c>
      <c r="BN115" s="24">
        <f t="shared" si="426"/>
        <v>54</v>
      </c>
      <c r="BO115" s="24" t="str">
        <f t="shared" si="427"/>
        <v>0</v>
      </c>
      <c r="BP115" s="24" t="str">
        <f t="shared" si="428"/>
        <v>0</v>
      </c>
      <c r="BQ115" s="24">
        <f t="shared" si="429"/>
        <v>0</v>
      </c>
      <c r="BR115" s="124"/>
    </row>
    <row r="116" spans="1:71" ht="23.25" customHeight="1" x14ac:dyDescent="0.3">
      <c r="A116" s="20"/>
      <c r="B116" s="14" t="s">
        <v>126</v>
      </c>
      <c r="C116" s="22">
        <v>40</v>
      </c>
      <c r="D116" s="22">
        <v>7</v>
      </c>
      <c r="E116" s="22">
        <v>0</v>
      </c>
      <c r="F116" s="22">
        <v>3</v>
      </c>
      <c r="G116" s="22">
        <f t="shared" ref="G116" si="432">E116+F116</f>
        <v>3</v>
      </c>
      <c r="H116" s="22">
        <v>0</v>
      </c>
      <c r="I116" s="30">
        <v>0</v>
      </c>
      <c r="J116" s="22">
        <v>10</v>
      </c>
      <c r="K116" s="22">
        <v>24</v>
      </c>
      <c r="L116" s="22">
        <f t="shared" si="430"/>
        <v>34</v>
      </c>
      <c r="M116" s="22">
        <v>40</v>
      </c>
      <c r="N116" s="22">
        <v>24</v>
      </c>
      <c r="O116" s="22">
        <f>3+9+1</f>
        <v>13</v>
      </c>
      <c r="P116" s="22">
        <f>5+9+1</f>
        <v>15</v>
      </c>
      <c r="Q116" s="22">
        <f t="shared" ref="Q116" si="433">O116+P116</f>
        <v>28</v>
      </c>
      <c r="R116" s="22">
        <v>40</v>
      </c>
      <c r="S116" s="22">
        <v>130</v>
      </c>
      <c r="T116" s="22">
        <v>11</v>
      </c>
      <c r="U116" s="22">
        <v>37</v>
      </c>
      <c r="V116" s="22">
        <f t="shared" ref="V116" si="434">T116+U116</f>
        <v>48</v>
      </c>
      <c r="W116" s="22">
        <v>40</v>
      </c>
      <c r="X116" s="22">
        <v>55</v>
      </c>
      <c r="Y116" s="22">
        <v>9</v>
      </c>
      <c r="Z116" s="22">
        <v>19</v>
      </c>
      <c r="AA116" s="22">
        <f t="shared" ref="AA116" si="435">Y116+Z116</f>
        <v>28</v>
      </c>
      <c r="AB116" s="22">
        <v>20</v>
      </c>
      <c r="AC116" s="22">
        <v>169</v>
      </c>
      <c r="AD116" s="22">
        <v>11</v>
      </c>
      <c r="AE116" s="22">
        <v>28</v>
      </c>
      <c r="AF116" s="22">
        <f t="shared" ref="AF116" si="436">AD116+AE116</f>
        <v>39</v>
      </c>
      <c r="AG116" s="22">
        <v>0</v>
      </c>
      <c r="AH116" s="22">
        <v>0</v>
      </c>
      <c r="AI116" s="22">
        <v>0</v>
      </c>
      <c r="AJ116" s="22">
        <v>0</v>
      </c>
      <c r="AK116" s="22">
        <f t="shared" ref="AK116" si="437">AI116+AJ116</f>
        <v>0</v>
      </c>
      <c r="AL116" s="22">
        <v>0</v>
      </c>
      <c r="AM116" s="22">
        <v>0</v>
      </c>
      <c r="AN116" s="22">
        <v>0</v>
      </c>
      <c r="AO116" s="22">
        <v>0</v>
      </c>
      <c r="AP116" s="22">
        <f t="shared" ref="AP116" si="438">AN116+AO116</f>
        <v>0</v>
      </c>
      <c r="AQ116" s="22">
        <v>0</v>
      </c>
      <c r="AR116" s="22">
        <v>0</v>
      </c>
      <c r="AS116" s="22">
        <v>4</v>
      </c>
      <c r="AT116" s="22">
        <v>6</v>
      </c>
      <c r="AU116" s="22">
        <f t="shared" ref="AU116" si="439">AS116+AT116</f>
        <v>10</v>
      </c>
      <c r="AV116" s="22">
        <v>0</v>
      </c>
      <c r="AW116" s="22">
        <v>0</v>
      </c>
      <c r="AX116" s="22">
        <v>0</v>
      </c>
      <c r="AY116" s="22">
        <v>0</v>
      </c>
      <c r="AZ116" s="22">
        <f t="shared" ref="AZ116" si="440">AX116+AY116</f>
        <v>0</v>
      </c>
      <c r="BA116" s="22">
        <v>0</v>
      </c>
      <c r="BB116" s="22">
        <v>0</v>
      </c>
      <c r="BC116" s="22">
        <v>0</v>
      </c>
      <c r="BD116" s="22">
        <v>0</v>
      </c>
      <c r="BE116" s="22">
        <f t="shared" ref="BE116" si="441">BC116+BD116</f>
        <v>0</v>
      </c>
      <c r="BF116" s="24">
        <f t="shared" si="419"/>
        <v>180</v>
      </c>
      <c r="BG116" s="24">
        <f t="shared" si="420"/>
        <v>385</v>
      </c>
      <c r="BH116" s="24">
        <f t="shared" si="421"/>
        <v>58</v>
      </c>
      <c r="BI116" s="24">
        <f t="shared" si="422"/>
        <v>132</v>
      </c>
      <c r="BJ116" s="24">
        <f t="shared" si="423"/>
        <v>190</v>
      </c>
      <c r="BK116" s="25">
        <v>1</v>
      </c>
      <c r="BL116" s="24">
        <f t="shared" si="424"/>
        <v>58</v>
      </c>
      <c r="BM116" s="24">
        <f t="shared" si="425"/>
        <v>132</v>
      </c>
      <c r="BN116" s="24">
        <f t="shared" si="426"/>
        <v>190</v>
      </c>
      <c r="BO116" s="24" t="str">
        <f t="shared" si="427"/>
        <v>0</v>
      </c>
      <c r="BP116" s="24" t="str">
        <f t="shared" si="428"/>
        <v>0</v>
      </c>
      <c r="BQ116" s="24">
        <f t="shared" si="429"/>
        <v>0</v>
      </c>
      <c r="BR116" s="124"/>
    </row>
    <row r="117" spans="1:71" ht="23.25" customHeight="1" x14ac:dyDescent="0.3">
      <c r="A117" s="20"/>
      <c r="B117" s="14" t="s">
        <v>20</v>
      </c>
      <c r="C117" s="22">
        <v>0</v>
      </c>
      <c r="D117" s="22">
        <v>0</v>
      </c>
      <c r="E117" s="22">
        <v>0</v>
      </c>
      <c r="F117" s="22">
        <v>0</v>
      </c>
      <c r="G117" s="22">
        <f t="shared" si="409"/>
        <v>0</v>
      </c>
      <c r="H117" s="22">
        <v>0</v>
      </c>
      <c r="I117" s="30">
        <v>0</v>
      </c>
      <c r="J117" s="22">
        <v>2</v>
      </c>
      <c r="K117" s="22">
        <v>13</v>
      </c>
      <c r="L117" s="22">
        <f t="shared" si="430"/>
        <v>15</v>
      </c>
      <c r="M117" s="22">
        <v>0</v>
      </c>
      <c r="N117" s="22">
        <v>0</v>
      </c>
      <c r="O117" s="22">
        <v>0</v>
      </c>
      <c r="P117" s="22">
        <v>0</v>
      </c>
      <c r="Q117" s="22">
        <f t="shared" si="410"/>
        <v>0</v>
      </c>
      <c r="R117" s="22">
        <v>55</v>
      </c>
      <c r="S117" s="22">
        <v>80</v>
      </c>
      <c r="T117" s="22">
        <v>14</v>
      </c>
      <c r="U117" s="22">
        <v>39</v>
      </c>
      <c r="V117" s="22">
        <f t="shared" si="411"/>
        <v>53</v>
      </c>
      <c r="W117" s="22">
        <v>50</v>
      </c>
      <c r="X117" s="22">
        <v>43</v>
      </c>
      <c r="Y117" s="22">
        <v>10</v>
      </c>
      <c r="Z117" s="22">
        <v>21</v>
      </c>
      <c r="AA117" s="22">
        <f t="shared" si="412"/>
        <v>31</v>
      </c>
      <c r="AB117" s="22">
        <v>15</v>
      </c>
      <c r="AC117" s="22">
        <v>124</v>
      </c>
      <c r="AD117" s="22">
        <v>11</v>
      </c>
      <c r="AE117" s="22">
        <v>18</v>
      </c>
      <c r="AF117" s="22">
        <f t="shared" si="413"/>
        <v>29</v>
      </c>
      <c r="AG117" s="22">
        <v>5</v>
      </c>
      <c r="AH117" s="22">
        <v>9</v>
      </c>
      <c r="AI117" s="22">
        <v>1</v>
      </c>
      <c r="AJ117" s="22">
        <v>6</v>
      </c>
      <c r="AK117" s="22">
        <f t="shared" si="414"/>
        <v>7</v>
      </c>
      <c r="AL117" s="22">
        <v>5</v>
      </c>
      <c r="AM117" s="22">
        <v>19</v>
      </c>
      <c r="AN117" s="22">
        <v>1</v>
      </c>
      <c r="AO117" s="22">
        <v>3</v>
      </c>
      <c r="AP117" s="22">
        <f t="shared" si="415"/>
        <v>4</v>
      </c>
      <c r="AQ117" s="22">
        <v>0</v>
      </c>
      <c r="AR117" s="22">
        <v>0</v>
      </c>
      <c r="AS117" s="22">
        <v>0</v>
      </c>
      <c r="AT117" s="22">
        <v>0</v>
      </c>
      <c r="AU117" s="22">
        <f t="shared" si="416"/>
        <v>0</v>
      </c>
      <c r="AV117" s="22">
        <v>0</v>
      </c>
      <c r="AW117" s="22">
        <v>0</v>
      </c>
      <c r="AX117" s="22">
        <v>0</v>
      </c>
      <c r="AY117" s="22">
        <v>0</v>
      </c>
      <c r="AZ117" s="22">
        <f t="shared" si="417"/>
        <v>0</v>
      </c>
      <c r="BA117" s="22">
        <v>0</v>
      </c>
      <c r="BB117" s="22">
        <v>0</v>
      </c>
      <c r="BC117" s="22">
        <v>0</v>
      </c>
      <c r="BD117" s="22">
        <v>0</v>
      </c>
      <c r="BE117" s="22">
        <f t="shared" si="418"/>
        <v>0</v>
      </c>
      <c r="BF117" s="24">
        <f t="shared" si="419"/>
        <v>130</v>
      </c>
      <c r="BG117" s="24">
        <f t="shared" si="420"/>
        <v>275</v>
      </c>
      <c r="BH117" s="24">
        <f t="shared" si="421"/>
        <v>39</v>
      </c>
      <c r="BI117" s="24">
        <f t="shared" si="422"/>
        <v>100</v>
      </c>
      <c r="BJ117" s="24">
        <f t="shared" si="423"/>
        <v>139</v>
      </c>
      <c r="BK117" s="25">
        <v>2</v>
      </c>
      <c r="BL117" s="24" t="str">
        <f t="shared" si="424"/>
        <v>0</v>
      </c>
      <c r="BM117" s="24" t="str">
        <f t="shared" si="425"/>
        <v>0</v>
      </c>
      <c r="BN117" s="24">
        <f t="shared" si="426"/>
        <v>0</v>
      </c>
      <c r="BO117" s="24">
        <f t="shared" si="427"/>
        <v>39</v>
      </c>
      <c r="BP117" s="24">
        <f t="shared" si="428"/>
        <v>100</v>
      </c>
      <c r="BQ117" s="24">
        <f t="shared" si="429"/>
        <v>139</v>
      </c>
      <c r="BR117" s="124"/>
    </row>
    <row r="118" spans="1:71" ht="23.25" customHeight="1" x14ac:dyDescent="0.3">
      <c r="A118" s="20"/>
      <c r="B118" s="14" t="s">
        <v>61</v>
      </c>
      <c r="C118" s="22">
        <v>20</v>
      </c>
      <c r="D118" s="22">
        <v>15</v>
      </c>
      <c r="E118" s="22">
        <v>3</v>
      </c>
      <c r="F118" s="22">
        <v>9</v>
      </c>
      <c r="G118" s="22">
        <f t="shared" si="409"/>
        <v>12</v>
      </c>
      <c r="H118" s="22">
        <v>0</v>
      </c>
      <c r="I118" s="30">
        <v>0</v>
      </c>
      <c r="J118" s="22">
        <f>8+1</f>
        <v>9</v>
      </c>
      <c r="K118" s="22">
        <v>2</v>
      </c>
      <c r="L118" s="22">
        <f t="shared" si="430"/>
        <v>11</v>
      </c>
      <c r="M118" s="22">
        <v>20</v>
      </c>
      <c r="N118" s="22">
        <v>26</v>
      </c>
      <c r="O118" s="22">
        <v>13</v>
      </c>
      <c r="P118" s="22">
        <v>6</v>
      </c>
      <c r="Q118" s="22">
        <f t="shared" si="410"/>
        <v>19</v>
      </c>
      <c r="R118" s="22">
        <v>30</v>
      </c>
      <c r="S118" s="22">
        <v>49</v>
      </c>
      <c r="T118" s="22">
        <v>23</v>
      </c>
      <c r="U118" s="22">
        <v>21</v>
      </c>
      <c r="V118" s="22">
        <f t="shared" si="411"/>
        <v>44</v>
      </c>
      <c r="W118" s="22">
        <v>30</v>
      </c>
      <c r="X118" s="22">
        <v>22</v>
      </c>
      <c r="Y118" s="22">
        <v>9</v>
      </c>
      <c r="Z118" s="22">
        <v>6</v>
      </c>
      <c r="AA118" s="22">
        <f t="shared" si="412"/>
        <v>15</v>
      </c>
      <c r="AB118" s="22">
        <v>35</v>
      </c>
      <c r="AC118" s="22">
        <v>89</v>
      </c>
      <c r="AD118" s="22">
        <v>19</v>
      </c>
      <c r="AE118" s="22">
        <v>14</v>
      </c>
      <c r="AF118" s="22">
        <f t="shared" si="413"/>
        <v>33</v>
      </c>
      <c r="AG118" s="22">
        <v>5</v>
      </c>
      <c r="AH118" s="22">
        <v>5</v>
      </c>
      <c r="AI118" s="22">
        <v>3</v>
      </c>
      <c r="AJ118" s="22">
        <v>1</v>
      </c>
      <c r="AK118" s="22">
        <f t="shared" si="414"/>
        <v>4</v>
      </c>
      <c r="AL118" s="22">
        <v>0</v>
      </c>
      <c r="AM118" s="22">
        <v>22</v>
      </c>
      <c r="AN118" s="22">
        <v>1</v>
      </c>
      <c r="AO118" s="22">
        <v>5</v>
      </c>
      <c r="AP118" s="22">
        <f t="shared" si="415"/>
        <v>6</v>
      </c>
      <c r="AQ118" s="22">
        <v>0</v>
      </c>
      <c r="AR118" s="22">
        <v>0</v>
      </c>
      <c r="AS118" s="22">
        <v>2</v>
      </c>
      <c r="AT118" s="22">
        <v>0</v>
      </c>
      <c r="AU118" s="22">
        <f t="shared" si="416"/>
        <v>2</v>
      </c>
      <c r="AV118" s="22">
        <v>0</v>
      </c>
      <c r="AW118" s="22">
        <v>0</v>
      </c>
      <c r="AX118" s="22">
        <v>3</v>
      </c>
      <c r="AY118" s="22">
        <v>0</v>
      </c>
      <c r="AZ118" s="22">
        <f t="shared" si="417"/>
        <v>3</v>
      </c>
      <c r="BA118" s="22">
        <v>0</v>
      </c>
      <c r="BB118" s="22">
        <v>0</v>
      </c>
      <c r="BC118" s="22">
        <v>0</v>
      </c>
      <c r="BD118" s="22">
        <v>0</v>
      </c>
      <c r="BE118" s="22">
        <f t="shared" si="418"/>
        <v>0</v>
      </c>
      <c r="BF118" s="24">
        <f t="shared" si="419"/>
        <v>140</v>
      </c>
      <c r="BG118" s="24">
        <f t="shared" si="420"/>
        <v>228</v>
      </c>
      <c r="BH118" s="24">
        <f t="shared" si="421"/>
        <v>85</v>
      </c>
      <c r="BI118" s="24">
        <f t="shared" si="422"/>
        <v>64</v>
      </c>
      <c r="BJ118" s="24">
        <f t="shared" si="423"/>
        <v>149</v>
      </c>
      <c r="BK118" s="25">
        <v>2</v>
      </c>
      <c r="BL118" s="24" t="str">
        <f t="shared" si="424"/>
        <v>0</v>
      </c>
      <c r="BM118" s="24" t="str">
        <f t="shared" si="425"/>
        <v>0</v>
      </c>
      <c r="BN118" s="24">
        <f t="shared" si="426"/>
        <v>0</v>
      </c>
      <c r="BO118" s="24">
        <f t="shared" si="427"/>
        <v>85</v>
      </c>
      <c r="BP118" s="24">
        <f t="shared" si="428"/>
        <v>64</v>
      </c>
      <c r="BQ118" s="24">
        <f t="shared" si="429"/>
        <v>149</v>
      </c>
      <c r="BR118" s="124"/>
    </row>
    <row r="119" spans="1:71" s="2" customFormat="1" ht="23.25" customHeight="1" x14ac:dyDescent="0.3">
      <c r="A119" s="54"/>
      <c r="B119" s="55" t="s">
        <v>47</v>
      </c>
      <c r="C119" s="43">
        <f>SUM(C111:C118)</f>
        <v>135</v>
      </c>
      <c r="D119" s="43">
        <f t="shared" ref="D119:AZ119" si="442">SUM(D111:D118)</f>
        <v>42</v>
      </c>
      <c r="E119" s="43">
        <f t="shared" si="442"/>
        <v>3</v>
      </c>
      <c r="F119" s="43">
        <f t="shared" si="442"/>
        <v>29</v>
      </c>
      <c r="G119" s="43">
        <f t="shared" si="442"/>
        <v>32</v>
      </c>
      <c r="H119" s="43">
        <f>SUM(H111:H118)</f>
        <v>0</v>
      </c>
      <c r="I119" s="129">
        <f t="shared" si="442"/>
        <v>0</v>
      </c>
      <c r="J119" s="24">
        <f t="shared" si="442"/>
        <v>31</v>
      </c>
      <c r="K119" s="24">
        <f t="shared" si="442"/>
        <v>88</v>
      </c>
      <c r="L119" s="24">
        <f t="shared" si="442"/>
        <v>119</v>
      </c>
      <c r="M119" s="24">
        <f t="shared" si="442"/>
        <v>125</v>
      </c>
      <c r="N119" s="24">
        <f t="shared" si="442"/>
        <v>92</v>
      </c>
      <c r="O119" s="24">
        <f t="shared" si="442"/>
        <v>36</v>
      </c>
      <c r="P119" s="24">
        <f t="shared" si="442"/>
        <v>73</v>
      </c>
      <c r="Q119" s="24">
        <f t="shared" si="442"/>
        <v>109</v>
      </c>
      <c r="R119" s="24">
        <f t="shared" si="442"/>
        <v>300</v>
      </c>
      <c r="S119" s="24">
        <f t="shared" si="442"/>
        <v>614</v>
      </c>
      <c r="T119" s="24">
        <f t="shared" si="442"/>
        <v>79</v>
      </c>
      <c r="U119" s="24">
        <f t="shared" si="442"/>
        <v>214</v>
      </c>
      <c r="V119" s="24">
        <f t="shared" si="442"/>
        <v>293</v>
      </c>
      <c r="W119" s="24">
        <f t="shared" ref="W119:AK119" si="443">SUM(W111:W118)</f>
        <v>245</v>
      </c>
      <c r="X119" s="24">
        <f t="shared" si="443"/>
        <v>311</v>
      </c>
      <c r="Y119" s="24">
        <f t="shared" si="443"/>
        <v>62</v>
      </c>
      <c r="Z119" s="24">
        <f t="shared" si="443"/>
        <v>115</v>
      </c>
      <c r="AA119" s="24">
        <f t="shared" si="443"/>
        <v>177</v>
      </c>
      <c r="AB119" s="24">
        <f t="shared" si="443"/>
        <v>120</v>
      </c>
      <c r="AC119" s="24">
        <f t="shared" si="443"/>
        <v>1014</v>
      </c>
      <c r="AD119" s="24">
        <f t="shared" si="443"/>
        <v>78</v>
      </c>
      <c r="AE119" s="24">
        <f t="shared" si="443"/>
        <v>152</v>
      </c>
      <c r="AF119" s="24">
        <f t="shared" si="443"/>
        <v>230</v>
      </c>
      <c r="AG119" s="24">
        <f t="shared" si="443"/>
        <v>30</v>
      </c>
      <c r="AH119" s="24">
        <f t="shared" si="443"/>
        <v>51</v>
      </c>
      <c r="AI119" s="24">
        <f t="shared" si="443"/>
        <v>15</v>
      </c>
      <c r="AJ119" s="24">
        <f t="shared" si="443"/>
        <v>28</v>
      </c>
      <c r="AK119" s="24">
        <f t="shared" si="443"/>
        <v>43</v>
      </c>
      <c r="AL119" s="24">
        <f t="shared" si="442"/>
        <v>25</v>
      </c>
      <c r="AM119" s="24">
        <f t="shared" si="442"/>
        <v>125</v>
      </c>
      <c r="AN119" s="24">
        <f t="shared" si="442"/>
        <v>8</v>
      </c>
      <c r="AO119" s="24">
        <f t="shared" si="442"/>
        <v>18</v>
      </c>
      <c r="AP119" s="24">
        <f t="shared" si="442"/>
        <v>26</v>
      </c>
      <c r="AQ119" s="24">
        <f t="shared" si="442"/>
        <v>0</v>
      </c>
      <c r="AR119" s="24">
        <f t="shared" si="442"/>
        <v>0</v>
      </c>
      <c r="AS119" s="24">
        <f t="shared" si="442"/>
        <v>14</v>
      </c>
      <c r="AT119" s="24">
        <f t="shared" si="442"/>
        <v>6</v>
      </c>
      <c r="AU119" s="24">
        <f t="shared" si="442"/>
        <v>20</v>
      </c>
      <c r="AV119" s="24">
        <f t="shared" si="442"/>
        <v>0</v>
      </c>
      <c r="AW119" s="24">
        <f t="shared" si="442"/>
        <v>0</v>
      </c>
      <c r="AX119" s="24">
        <f t="shared" si="442"/>
        <v>6</v>
      </c>
      <c r="AY119" s="24">
        <f t="shared" si="442"/>
        <v>2</v>
      </c>
      <c r="AZ119" s="24">
        <f t="shared" si="442"/>
        <v>8</v>
      </c>
      <c r="BA119" s="24">
        <f t="shared" ref="BA119:BE119" si="444">SUM(BA111:BA118)</f>
        <v>0</v>
      </c>
      <c r="BB119" s="24">
        <f t="shared" si="444"/>
        <v>0</v>
      </c>
      <c r="BC119" s="24">
        <f t="shared" si="444"/>
        <v>0</v>
      </c>
      <c r="BD119" s="24">
        <f t="shared" si="444"/>
        <v>0</v>
      </c>
      <c r="BE119" s="24">
        <f t="shared" si="444"/>
        <v>0</v>
      </c>
      <c r="BF119" s="24">
        <f t="shared" si="419"/>
        <v>980</v>
      </c>
      <c r="BG119" s="24">
        <f t="shared" si="420"/>
        <v>2249</v>
      </c>
      <c r="BH119" s="24">
        <f t="shared" si="421"/>
        <v>332</v>
      </c>
      <c r="BI119" s="24">
        <f t="shared" si="422"/>
        <v>725</v>
      </c>
      <c r="BJ119" s="24">
        <f t="shared" si="423"/>
        <v>1057</v>
      </c>
      <c r="BK119" s="25"/>
      <c r="BL119" s="24">
        <f t="shared" ref="BL119:BQ119" si="445">SUM(BL111:BL118)</f>
        <v>139</v>
      </c>
      <c r="BM119" s="24">
        <f t="shared" si="445"/>
        <v>353</v>
      </c>
      <c r="BN119" s="24">
        <f t="shared" si="445"/>
        <v>492</v>
      </c>
      <c r="BO119" s="24">
        <f t="shared" si="445"/>
        <v>193</v>
      </c>
      <c r="BP119" s="24">
        <f t="shared" si="445"/>
        <v>372</v>
      </c>
      <c r="BQ119" s="24">
        <f t="shared" si="445"/>
        <v>565</v>
      </c>
      <c r="BR119" s="124"/>
      <c r="BS119" s="1"/>
    </row>
    <row r="120" spans="1:71" s="2" customFormat="1" ht="23.25" customHeight="1" x14ac:dyDescent="0.3">
      <c r="A120" s="54"/>
      <c r="B120" s="5" t="s">
        <v>66</v>
      </c>
      <c r="C120" s="32"/>
      <c r="D120" s="92"/>
      <c r="E120" s="92"/>
      <c r="F120" s="92"/>
      <c r="G120" s="31"/>
      <c r="H120" s="31"/>
      <c r="I120" s="31"/>
      <c r="J120" s="22"/>
      <c r="K120" s="22"/>
      <c r="L120" s="22"/>
      <c r="M120" s="22"/>
      <c r="N120" s="22"/>
      <c r="O120" s="22"/>
      <c r="P120" s="22"/>
      <c r="Q120" s="22"/>
      <c r="R120" s="128"/>
      <c r="S120" s="128"/>
      <c r="T120" s="63"/>
      <c r="U120" s="63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  <c r="AJ120" s="22"/>
      <c r="AK120" s="22"/>
      <c r="AL120" s="128"/>
      <c r="AM120" s="128"/>
      <c r="AN120" s="128"/>
      <c r="AO120" s="128"/>
      <c r="AP120" s="22"/>
      <c r="AQ120" s="22"/>
      <c r="AR120" s="22"/>
      <c r="AS120" s="22"/>
      <c r="AT120" s="22"/>
      <c r="AU120" s="22"/>
      <c r="AV120" s="22"/>
      <c r="AW120" s="22"/>
      <c r="AX120" s="22"/>
      <c r="AY120" s="22"/>
      <c r="AZ120" s="22"/>
      <c r="BA120" s="22"/>
      <c r="BB120" s="22"/>
      <c r="BC120" s="22"/>
      <c r="BD120" s="22"/>
      <c r="BE120" s="22"/>
      <c r="BF120" s="22"/>
      <c r="BG120" s="22"/>
      <c r="BH120" s="22"/>
      <c r="BI120" s="22"/>
      <c r="BJ120" s="22"/>
      <c r="BK120" s="126"/>
      <c r="BL120" s="22"/>
      <c r="BM120" s="22"/>
      <c r="BN120" s="22"/>
      <c r="BO120" s="22"/>
      <c r="BP120" s="22"/>
      <c r="BQ120" s="22"/>
      <c r="BR120" s="124"/>
      <c r="BS120" s="1"/>
    </row>
    <row r="121" spans="1:71" s="2" customFormat="1" ht="23.25" customHeight="1" x14ac:dyDescent="0.3">
      <c r="A121" s="54"/>
      <c r="B121" s="21" t="s">
        <v>68</v>
      </c>
      <c r="C121" s="22">
        <v>30</v>
      </c>
      <c r="D121" s="22">
        <v>19</v>
      </c>
      <c r="E121" s="22">
        <v>0</v>
      </c>
      <c r="F121" s="22">
        <f>12+1</f>
        <v>13</v>
      </c>
      <c r="G121" s="22">
        <f t="shared" ref="G121" si="446">E121+F121</f>
        <v>13</v>
      </c>
      <c r="H121" s="22">
        <v>0</v>
      </c>
      <c r="I121" s="30">
        <v>0</v>
      </c>
      <c r="J121" s="22">
        <v>4</v>
      </c>
      <c r="K121" s="22">
        <v>14</v>
      </c>
      <c r="L121" s="22">
        <f>SUM(J121:K121)</f>
        <v>18</v>
      </c>
      <c r="M121" s="22">
        <v>20</v>
      </c>
      <c r="N121" s="22">
        <v>56</v>
      </c>
      <c r="O121" s="22">
        <v>3</v>
      </c>
      <c r="P121" s="22">
        <v>20</v>
      </c>
      <c r="Q121" s="22">
        <f t="shared" ref="Q121" si="447">O121+P121</f>
        <v>23</v>
      </c>
      <c r="R121" s="22">
        <v>50</v>
      </c>
      <c r="S121" s="22">
        <v>117</v>
      </c>
      <c r="T121" s="22">
        <v>4</v>
      </c>
      <c r="U121" s="22">
        <v>32</v>
      </c>
      <c r="V121" s="22">
        <f t="shared" ref="V121" si="448">T121+U121</f>
        <v>36</v>
      </c>
      <c r="W121" s="22">
        <v>40</v>
      </c>
      <c r="X121" s="22">
        <v>72</v>
      </c>
      <c r="Y121" s="22">
        <v>5</v>
      </c>
      <c r="Z121" s="22">
        <v>33</v>
      </c>
      <c r="AA121" s="22">
        <f t="shared" ref="AA121" si="449">Y121+Z121</f>
        <v>38</v>
      </c>
      <c r="AB121" s="22">
        <v>30</v>
      </c>
      <c r="AC121" s="22">
        <v>277</v>
      </c>
      <c r="AD121" s="22">
        <v>6</v>
      </c>
      <c r="AE121" s="22">
        <v>32</v>
      </c>
      <c r="AF121" s="22">
        <f t="shared" ref="AF121" si="450">AD121+AE121</f>
        <v>38</v>
      </c>
      <c r="AG121" s="22">
        <v>0</v>
      </c>
      <c r="AH121" s="22">
        <v>0</v>
      </c>
      <c r="AI121" s="22">
        <v>0</v>
      </c>
      <c r="AJ121" s="22">
        <v>0</v>
      </c>
      <c r="AK121" s="22">
        <f t="shared" ref="AK121" si="451">AI121+AJ121</f>
        <v>0</v>
      </c>
      <c r="AL121" s="22">
        <v>0</v>
      </c>
      <c r="AM121" s="22">
        <v>0</v>
      </c>
      <c r="AN121" s="22">
        <v>0</v>
      </c>
      <c r="AO121" s="22">
        <v>0</v>
      </c>
      <c r="AP121" s="22">
        <f t="shared" ref="AP121" si="452">AN121+AO121</f>
        <v>0</v>
      </c>
      <c r="AQ121" s="22">
        <v>0</v>
      </c>
      <c r="AR121" s="22">
        <v>0</v>
      </c>
      <c r="AS121" s="22">
        <v>0</v>
      </c>
      <c r="AT121" s="22">
        <v>0</v>
      </c>
      <c r="AU121" s="22">
        <f t="shared" ref="AU121" si="453">AS121+AT121</f>
        <v>0</v>
      </c>
      <c r="AV121" s="22">
        <v>0</v>
      </c>
      <c r="AW121" s="22">
        <v>0</v>
      </c>
      <c r="AX121" s="22">
        <v>0</v>
      </c>
      <c r="AY121" s="22">
        <v>0</v>
      </c>
      <c r="AZ121" s="22">
        <f t="shared" ref="AZ121" si="454">AX121+AY121</f>
        <v>0</v>
      </c>
      <c r="BA121" s="22">
        <v>0</v>
      </c>
      <c r="BB121" s="22">
        <v>0</v>
      </c>
      <c r="BC121" s="22">
        <v>0</v>
      </c>
      <c r="BD121" s="22">
        <v>0</v>
      </c>
      <c r="BE121" s="22">
        <f t="shared" ref="BE121" si="455">BC121+BD121</f>
        <v>0</v>
      </c>
      <c r="BF121" s="24">
        <f t="shared" ref="BF121:BF122" si="456">C121+M121+R121+W121+AB121+AG121+AL121+AQ121+AV121+BA121+H121</f>
        <v>170</v>
      </c>
      <c r="BG121" s="24">
        <f t="shared" ref="BG121:BG122" si="457">D121+N121+S121+X121+AC121+AH121+AM121+AR121+AW121+BB121+I121</f>
        <v>541</v>
      </c>
      <c r="BH121" s="24">
        <f t="shared" ref="BH121:BH122" si="458">E121+O121+T121+Y121+AD121+AI121+AN121+AS121+AX121+BC121+J121</f>
        <v>22</v>
      </c>
      <c r="BI121" s="24">
        <f t="shared" ref="BI121:BI122" si="459">F121+P121+U121+Z121+AE121+AJ121+AO121+AT121+AY121+BD121+K121</f>
        <v>144</v>
      </c>
      <c r="BJ121" s="24">
        <f t="shared" ref="BJ121:BJ122" si="460">G121+Q121+V121+AA121+AF121+AK121+AP121+AU121+AZ121+BE121+L121</f>
        <v>166</v>
      </c>
      <c r="BK121" s="25">
        <v>2</v>
      </c>
      <c r="BL121" s="24" t="str">
        <f>IF(BK121=1,BH121,"0")</f>
        <v>0</v>
      </c>
      <c r="BM121" s="24" t="str">
        <f>IF(BK121=1,BI121,"0")</f>
        <v>0</v>
      </c>
      <c r="BN121" s="24">
        <f>BL121+BM121</f>
        <v>0</v>
      </c>
      <c r="BO121" s="24">
        <f>IF(BK121=2,BH121,"0")</f>
        <v>22</v>
      </c>
      <c r="BP121" s="24">
        <f>IF(BK121=2,BI121,"0")</f>
        <v>144</v>
      </c>
      <c r="BQ121" s="24">
        <f>BO121+BP121</f>
        <v>166</v>
      </c>
      <c r="BR121" s="124"/>
      <c r="BS121" s="1"/>
    </row>
    <row r="122" spans="1:71" s="2" customFormat="1" ht="23.25" customHeight="1" x14ac:dyDescent="0.3">
      <c r="A122" s="54"/>
      <c r="B122" s="23" t="s">
        <v>47</v>
      </c>
      <c r="C122" s="24">
        <f>SUM(C121)</f>
        <v>30</v>
      </c>
      <c r="D122" s="24">
        <f>SUM(D121)</f>
        <v>19</v>
      </c>
      <c r="E122" s="24">
        <f t="shared" ref="E122:BQ122" si="461">SUM(E121)</f>
        <v>0</v>
      </c>
      <c r="F122" s="24">
        <f t="shared" si="461"/>
        <v>13</v>
      </c>
      <c r="G122" s="24">
        <f t="shared" si="461"/>
        <v>13</v>
      </c>
      <c r="H122" s="24">
        <f>SUM(H121)</f>
        <v>0</v>
      </c>
      <c r="I122" s="37">
        <f t="shared" ref="I122:L122" si="462">SUM(I121)</f>
        <v>0</v>
      </c>
      <c r="J122" s="24">
        <f t="shared" si="462"/>
        <v>4</v>
      </c>
      <c r="K122" s="24">
        <f t="shared" si="462"/>
        <v>14</v>
      </c>
      <c r="L122" s="24">
        <f t="shared" si="462"/>
        <v>18</v>
      </c>
      <c r="M122" s="24">
        <f t="shared" si="461"/>
        <v>20</v>
      </c>
      <c r="N122" s="24">
        <f t="shared" si="461"/>
        <v>56</v>
      </c>
      <c r="O122" s="24">
        <f t="shared" si="461"/>
        <v>3</v>
      </c>
      <c r="P122" s="24">
        <f t="shared" si="461"/>
        <v>20</v>
      </c>
      <c r="Q122" s="24">
        <f t="shared" si="461"/>
        <v>23</v>
      </c>
      <c r="R122" s="24">
        <f t="shared" si="461"/>
        <v>50</v>
      </c>
      <c r="S122" s="24">
        <f t="shared" si="461"/>
        <v>117</v>
      </c>
      <c r="T122" s="24">
        <f t="shared" si="461"/>
        <v>4</v>
      </c>
      <c r="U122" s="24">
        <f t="shared" si="461"/>
        <v>32</v>
      </c>
      <c r="V122" s="24">
        <f t="shared" si="461"/>
        <v>36</v>
      </c>
      <c r="W122" s="24">
        <f t="shared" ref="W122:AK122" si="463">SUM(W121)</f>
        <v>40</v>
      </c>
      <c r="X122" s="24">
        <f t="shared" si="463"/>
        <v>72</v>
      </c>
      <c r="Y122" s="24">
        <f t="shared" si="463"/>
        <v>5</v>
      </c>
      <c r="Z122" s="24">
        <f t="shared" si="463"/>
        <v>33</v>
      </c>
      <c r="AA122" s="24">
        <f t="shared" si="463"/>
        <v>38</v>
      </c>
      <c r="AB122" s="24">
        <f t="shared" si="463"/>
        <v>30</v>
      </c>
      <c r="AC122" s="24">
        <f t="shared" si="463"/>
        <v>277</v>
      </c>
      <c r="AD122" s="24">
        <f t="shared" si="463"/>
        <v>6</v>
      </c>
      <c r="AE122" s="24">
        <f t="shared" si="463"/>
        <v>32</v>
      </c>
      <c r="AF122" s="24">
        <f t="shared" si="463"/>
        <v>38</v>
      </c>
      <c r="AG122" s="24">
        <f t="shared" si="463"/>
        <v>0</v>
      </c>
      <c r="AH122" s="24">
        <f t="shared" si="463"/>
        <v>0</v>
      </c>
      <c r="AI122" s="24">
        <f t="shared" si="463"/>
        <v>0</v>
      </c>
      <c r="AJ122" s="24">
        <f t="shared" si="463"/>
        <v>0</v>
      </c>
      <c r="AK122" s="24">
        <f t="shared" si="463"/>
        <v>0</v>
      </c>
      <c r="AL122" s="24">
        <f t="shared" si="461"/>
        <v>0</v>
      </c>
      <c r="AM122" s="24">
        <f t="shared" si="461"/>
        <v>0</v>
      </c>
      <c r="AN122" s="24">
        <f t="shared" si="461"/>
        <v>0</v>
      </c>
      <c r="AO122" s="24">
        <f t="shared" si="461"/>
        <v>0</v>
      </c>
      <c r="AP122" s="24">
        <f t="shared" si="461"/>
        <v>0</v>
      </c>
      <c r="AQ122" s="24">
        <f t="shared" si="461"/>
        <v>0</v>
      </c>
      <c r="AR122" s="24">
        <f t="shared" si="461"/>
        <v>0</v>
      </c>
      <c r="AS122" s="24">
        <f t="shared" si="461"/>
        <v>0</v>
      </c>
      <c r="AT122" s="24">
        <f t="shared" si="461"/>
        <v>0</v>
      </c>
      <c r="AU122" s="24">
        <f t="shared" si="461"/>
        <v>0</v>
      </c>
      <c r="AV122" s="24">
        <f t="shared" si="461"/>
        <v>0</v>
      </c>
      <c r="AW122" s="24">
        <f t="shared" si="461"/>
        <v>0</v>
      </c>
      <c r="AX122" s="24">
        <f t="shared" si="461"/>
        <v>0</v>
      </c>
      <c r="AY122" s="24">
        <f t="shared" si="461"/>
        <v>0</v>
      </c>
      <c r="AZ122" s="24">
        <f t="shared" si="461"/>
        <v>0</v>
      </c>
      <c r="BA122" s="24">
        <f>SUM(BA121)</f>
        <v>0</v>
      </c>
      <c r="BB122" s="24">
        <f t="shared" ref="BB122:BE122" si="464">SUM(BB121)</f>
        <v>0</v>
      </c>
      <c r="BC122" s="24">
        <f t="shared" si="464"/>
        <v>0</v>
      </c>
      <c r="BD122" s="24">
        <f t="shared" si="464"/>
        <v>0</v>
      </c>
      <c r="BE122" s="24">
        <f t="shared" si="464"/>
        <v>0</v>
      </c>
      <c r="BF122" s="24">
        <f t="shared" si="456"/>
        <v>170</v>
      </c>
      <c r="BG122" s="24">
        <f t="shared" si="457"/>
        <v>541</v>
      </c>
      <c r="BH122" s="24">
        <f t="shared" si="458"/>
        <v>22</v>
      </c>
      <c r="BI122" s="24">
        <f t="shared" si="459"/>
        <v>144</v>
      </c>
      <c r="BJ122" s="24">
        <f t="shared" si="460"/>
        <v>166</v>
      </c>
      <c r="BK122" s="25">
        <f t="shared" si="461"/>
        <v>2</v>
      </c>
      <c r="BL122" s="24">
        <f t="shared" si="461"/>
        <v>0</v>
      </c>
      <c r="BM122" s="24">
        <f t="shared" si="461"/>
        <v>0</v>
      </c>
      <c r="BN122" s="24">
        <f t="shared" si="461"/>
        <v>0</v>
      </c>
      <c r="BO122" s="24">
        <f t="shared" si="461"/>
        <v>22</v>
      </c>
      <c r="BP122" s="24">
        <f t="shared" si="461"/>
        <v>144</v>
      </c>
      <c r="BQ122" s="24">
        <f t="shared" si="461"/>
        <v>166</v>
      </c>
      <c r="BR122" s="124"/>
      <c r="BS122" s="1"/>
    </row>
    <row r="123" spans="1:71" s="2" customFormat="1" ht="23.25" customHeight="1" x14ac:dyDescent="0.3">
      <c r="A123" s="54"/>
      <c r="B123" s="5" t="s">
        <v>51</v>
      </c>
      <c r="C123" s="36"/>
      <c r="D123" s="93"/>
      <c r="E123" s="93"/>
      <c r="F123" s="93"/>
      <c r="G123" s="31"/>
      <c r="H123" s="31"/>
      <c r="I123" s="31"/>
      <c r="J123" s="22"/>
      <c r="K123" s="22"/>
      <c r="L123" s="22"/>
      <c r="M123" s="22"/>
      <c r="N123" s="22"/>
      <c r="O123" s="22"/>
      <c r="P123" s="22"/>
      <c r="Q123" s="22"/>
      <c r="R123" s="63"/>
      <c r="S123" s="63"/>
      <c r="T123" s="63"/>
      <c r="U123" s="63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  <c r="AH123" s="22"/>
      <c r="AI123" s="22"/>
      <c r="AJ123" s="22"/>
      <c r="AK123" s="22"/>
      <c r="AL123" s="63"/>
      <c r="AM123" s="63"/>
      <c r="AN123" s="63"/>
      <c r="AO123" s="63"/>
      <c r="AP123" s="22"/>
      <c r="AQ123" s="22"/>
      <c r="AR123" s="22"/>
      <c r="AS123" s="22"/>
      <c r="AT123" s="22"/>
      <c r="AU123" s="22"/>
      <c r="AV123" s="22"/>
      <c r="AW123" s="22"/>
      <c r="AX123" s="22"/>
      <c r="AY123" s="22"/>
      <c r="AZ123" s="22"/>
      <c r="BA123" s="22"/>
      <c r="BB123" s="22"/>
      <c r="BC123" s="22"/>
      <c r="BD123" s="22"/>
      <c r="BE123" s="22"/>
      <c r="BF123" s="22"/>
      <c r="BG123" s="22"/>
      <c r="BH123" s="22"/>
      <c r="BI123" s="22"/>
      <c r="BJ123" s="22"/>
      <c r="BK123" s="126"/>
      <c r="BL123" s="22"/>
      <c r="BM123" s="22"/>
      <c r="BN123" s="22"/>
      <c r="BO123" s="22"/>
      <c r="BP123" s="22"/>
      <c r="BQ123" s="22"/>
      <c r="BR123" s="124"/>
      <c r="BS123" s="1"/>
    </row>
    <row r="124" spans="1:71" s="2" customFormat="1" ht="23.25" customHeight="1" x14ac:dyDescent="0.3">
      <c r="A124" s="54"/>
      <c r="B124" s="21" t="s">
        <v>38</v>
      </c>
      <c r="C124" s="63">
        <v>0</v>
      </c>
      <c r="D124" s="63">
        <v>0</v>
      </c>
      <c r="E124" s="63">
        <v>1</v>
      </c>
      <c r="F124" s="63">
        <v>0</v>
      </c>
      <c r="G124" s="22">
        <f t="shared" ref="G124" si="465">E124+F124</f>
        <v>1</v>
      </c>
      <c r="H124" s="22">
        <v>0</v>
      </c>
      <c r="I124" s="30">
        <v>0</v>
      </c>
      <c r="J124" s="22">
        <v>2</v>
      </c>
      <c r="K124" s="22">
        <v>8</v>
      </c>
      <c r="L124" s="22">
        <f>SUM(J124:K124)</f>
        <v>10</v>
      </c>
      <c r="M124" s="22">
        <v>0</v>
      </c>
      <c r="N124" s="22">
        <v>0</v>
      </c>
      <c r="O124" s="22">
        <v>0</v>
      </c>
      <c r="P124" s="22">
        <v>0</v>
      </c>
      <c r="Q124" s="22">
        <f t="shared" ref="Q124" si="466">O124+P124</f>
        <v>0</v>
      </c>
      <c r="R124" s="63">
        <v>40</v>
      </c>
      <c r="S124" s="63">
        <v>22</v>
      </c>
      <c r="T124" s="63">
        <v>3</v>
      </c>
      <c r="U124" s="63">
        <v>12</v>
      </c>
      <c r="V124" s="22">
        <f t="shared" ref="V124" si="467">T124+U124</f>
        <v>15</v>
      </c>
      <c r="W124" s="22">
        <v>20</v>
      </c>
      <c r="X124" s="22">
        <v>12</v>
      </c>
      <c r="Y124" s="22">
        <v>1</v>
      </c>
      <c r="Z124" s="22">
        <v>5</v>
      </c>
      <c r="AA124" s="22">
        <f t="shared" ref="AA124" si="468">Y124+Z124</f>
        <v>6</v>
      </c>
      <c r="AB124" s="22">
        <v>20</v>
      </c>
      <c r="AC124" s="22">
        <v>64</v>
      </c>
      <c r="AD124" s="22">
        <v>4</v>
      </c>
      <c r="AE124" s="22">
        <v>16</v>
      </c>
      <c r="AF124" s="22">
        <f t="shared" ref="AF124" si="469">AD124+AE124</f>
        <v>20</v>
      </c>
      <c r="AG124" s="22">
        <v>5</v>
      </c>
      <c r="AH124" s="22">
        <v>8</v>
      </c>
      <c r="AI124" s="22">
        <v>1</v>
      </c>
      <c r="AJ124" s="22">
        <v>3</v>
      </c>
      <c r="AK124" s="22">
        <f t="shared" ref="AK124" si="470">AI124+AJ124</f>
        <v>4</v>
      </c>
      <c r="AL124" s="63">
        <v>5</v>
      </c>
      <c r="AM124" s="63">
        <v>15</v>
      </c>
      <c r="AN124" s="63">
        <f>3+4</f>
        <v>7</v>
      </c>
      <c r="AO124" s="63">
        <f>9+2</f>
        <v>11</v>
      </c>
      <c r="AP124" s="22">
        <f t="shared" ref="AP124" si="471">AN124+AO124</f>
        <v>18</v>
      </c>
      <c r="AQ124" s="22">
        <v>0</v>
      </c>
      <c r="AR124" s="22">
        <v>0</v>
      </c>
      <c r="AS124" s="22">
        <v>1</v>
      </c>
      <c r="AT124" s="22">
        <v>1</v>
      </c>
      <c r="AU124" s="22">
        <f t="shared" ref="AU124" si="472">AS124+AT124</f>
        <v>2</v>
      </c>
      <c r="AV124" s="22">
        <v>0</v>
      </c>
      <c r="AW124" s="22">
        <v>0</v>
      </c>
      <c r="AX124" s="22">
        <v>0</v>
      </c>
      <c r="AY124" s="22">
        <v>0</v>
      </c>
      <c r="AZ124" s="22">
        <f t="shared" ref="AZ124" si="473">AX124+AY124</f>
        <v>0</v>
      </c>
      <c r="BA124" s="22">
        <v>0</v>
      </c>
      <c r="BB124" s="22">
        <v>0</v>
      </c>
      <c r="BC124" s="22">
        <v>0</v>
      </c>
      <c r="BD124" s="22">
        <v>0</v>
      </c>
      <c r="BE124" s="22">
        <f t="shared" ref="BE124" si="474">BC124+BD124</f>
        <v>0</v>
      </c>
      <c r="BF124" s="24">
        <f t="shared" ref="BF124:BF126" si="475">C124+M124+R124+W124+AB124+AG124+AL124+AQ124+AV124+BA124+H124</f>
        <v>90</v>
      </c>
      <c r="BG124" s="24">
        <f t="shared" ref="BG124:BG126" si="476">D124+N124+S124+X124+AC124+AH124+AM124+AR124+AW124+BB124+I124</f>
        <v>121</v>
      </c>
      <c r="BH124" s="24">
        <f t="shared" ref="BH124:BH126" si="477">E124+O124+T124+Y124+AD124+AI124+AN124+AS124+AX124+BC124+J124</f>
        <v>20</v>
      </c>
      <c r="BI124" s="24">
        <f t="shared" ref="BI124:BI126" si="478">F124+P124+U124+Z124+AE124+AJ124+AO124+AT124+AY124+BD124+K124</f>
        <v>56</v>
      </c>
      <c r="BJ124" s="24">
        <f t="shared" ref="BJ124:BJ126" si="479">G124+Q124+V124+AA124+AF124+AK124+AP124+AU124+AZ124+BE124+L124</f>
        <v>76</v>
      </c>
      <c r="BK124" s="121">
        <v>2</v>
      </c>
      <c r="BL124" s="24" t="str">
        <f t="shared" ref="BL124:BL125" si="480">IF(BK124=1,BH124,"0")</f>
        <v>0</v>
      </c>
      <c r="BM124" s="24" t="str">
        <f t="shared" ref="BM124:BM125" si="481">IF(BK124=1,BI124,"0")</f>
        <v>0</v>
      </c>
      <c r="BN124" s="24">
        <f t="shared" ref="BN124:BN125" si="482">BL124+BM124</f>
        <v>0</v>
      </c>
      <c r="BO124" s="24">
        <f t="shared" ref="BO124:BO125" si="483">IF(BK124=2,BH124,"0")</f>
        <v>20</v>
      </c>
      <c r="BP124" s="24">
        <f t="shared" ref="BP124:BP125" si="484">IF(BK124=2,BI124,"0")</f>
        <v>56</v>
      </c>
      <c r="BQ124" s="24">
        <f t="shared" ref="BQ124:BQ125" si="485">BO124+BP124</f>
        <v>76</v>
      </c>
      <c r="BR124" s="124"/>
      <c r="BS124" s="1"/>
    </row>
    <row r="125" spans="1:71" s="2" customFormat="1" ht="23.25" customHeight="1" x14ac:dyDescent="0.3">
      <c r="A125" s="54"/>
      <c r="B125" s="39" t="s">
        <v>160</v>
      </c>
      <c r="C125" s="22">
        <v>0</v>
      </c>
      <c r="D125" s="22">
        <v>0</v>
      </c>
      <c r="E125" s="22">
        <v>0</v>
      </c>
      <c r="F125" s="22">
        <v>0</v>
      </c>
      <c r="G125" s="22">
        <f t="shared" ref="G125" si="486">E125+F125</f>
        <v>0</v>
      </c>
      <c r="H125" s="22">
        <v>0</v>
      </c>
      <c r="I125" s="30">
        <v>0</v>
      </c>
      <c r="J125" s="22">
        <v>0</v>
      </c>
      <c r="K125" s="22">
        <v>0</v>
      </c>
      <c r="L125" s="22">
        <f>SUM(J125:K125)</f>
        <v>0</v>
      </c>
      <c r="M125" s="22">
        <v>0</v>
      </c>
      <c r="N125" s="22">
        <v>0</v>
      </c>
      <c r="O125" s="22">
        <v>0</v>
      </c>
      <c r="P125" s="22">
        <v>0</v>
      </c>
      <c r="Q125" s="22">
        <f t="shared" ref="Q125" si="487">O125+P125</f>
        <v>0</v>
      </c>
      <c r="R125" s="22">
        <v>10</v>
      </c>
      <c r="S125" s="22">
        <v>8</v>
      </c>
      <c r="T125" s="22">
        <v>0</v>
      </c>
      <c r="U125" s="22">
        <v>0</v>
      </c>
      <c r="V125" s="22">
        <f t="shared" ref="V125" si="488">T125+U125</f>
        <v>0</v>
      </c>
      <c r="W125" s="22">
        <v>10</v>
      </c>
      <c r="X125" s="22">
        <v>2</v>
      </c>
      <c r="Y125" s="22">
        <v>0</v>
      </c>
      <c r="Z125" s="22">
        <v>0</v>
      </c>
      <c r="AA125" s="22">
        <f t="shared" ref="AA125" si="489">Y125+Z125</f>
        <v>0</v>
      </c>
      <c r="AB125" s="22">
        <v>10</v>
      </c>
      <c r="AC125" s="22">
        <v>22</v>
      </c>
      <c r="AD125" s="22">
        <v>0</v>
      </c>
      <c r="AE125" s="22">
        <v>0</v>
      </c>
      <c r="AF125" s="22">
        <f t="shared" ref="AF125" si="490">AD125+AE125</f>
        <v>0</v>
      </c>
      <c r="AG125" s="22">
        <v>5</v>
      </c>
      <c r="AH125" s="22">
        <v>0</v>
      </c>
      <c r="AI125" s="22">
        <v>0</v>
      </c>
      <c r="AJ125" s="22">
        <v>0</v>
      </c>
      <c r="AK125" s="22">
        <f t="shared" ref="AK125" si="491">AI125+AJ125</f>
        <v>0</v>
      </c>
      <c r="AL125" s="22">
        <v>5</v>
      </c>
      <c r="AM125" s="22">
        <v>0</v>
      </c>
      <c r="AN125" s="22">
        <v>0</v>
      </c>
      <c r="AO125" s="22">
        <v>0</v>
      </c>
      <c r="AP125" s="22">
        <f t="shared" ref="AP125" si="492">AN125+AO125</f>
        <v>0</v>
      </c>
      <c r="AQ125" s="22">
        <v>0</v>
      </c>
      <c r="AR125" s="22">
        <v>0</v>
      </c>
      <c r="AS125" s="22">
        <v>0</v>
      </c>
      <c r="AT125" s="22">
        <v>0</v>
      </c>
      <c r="AU125" s="22">
        <f t="shared" ref="AU125" si="493">AS125+AT125</f>
        <v>0</v>
      </c>
      <c r="AV125" s="22">
        <v>0</v>
      </c>
      <c r="AW125" s="22">
        <v>0</v>
      </c>
      <c r="AX125" s="22">
        <v>0</v>
      </c>
      <c r="AY125" s="22">
        <v>0</v>
      </c>
      <c r="AZ125" s="22">
        <f t="shared" ref="AZ125" si="494">AX125+AY125</f>
        <v>0</v>
      </c>
      <c r="BA125" s="22">
        <v>0</v>
      </c>
      <c r="BB125" s="22">
        <v>0</v>
      </c>
      <c r="BC125" s="22">
        <v>0</v>
      </c>
      <c r="BD125" s="22">
        <v>0</v>
      </c>
      <c r="BE125" s="22">
        <f t="shared" ref="BE125" si="495">BC125+BD125</f>
        <v>0</v>
      </c>
      <c r="BF125" s="24">
        <f t="shared" si="475"/>
        <v>40</v>
      </c>
      <c r="BG125" s="24">
        <f t="shared" si="476"/>
        <v>32</v>
      </c>
      <c r="BH125" s="24">
        <f t="shared" si="477"/>
        <v>0</v>
      </c>
      <c r="BI125" s="24">
        <f t="shared" si="478"/>
        <v>0</v>
      </c>
      <c r="BJ125" s="24">
        <f t="shared" si="479"/>
        <v>0</v>
      </c>
      <c r="BK125" s="25">
        <v>2</v>
      </c>
      <c r="BL125" s="24" t="str">
        <f t="shared" si="480"/>
        <v>0</v>
      </c>
      <c r="BM125" s="24" t="str">
        <f t="shared" si="481"/>
        <v>0</v>
      </c>
      <c r="BN125" s="24">
        <f t="shared" si="482"/>
        <v>0</v>
      </c>
      <c r="BO125" s="24">
        <f t="shared" si="483"/>
        <v>0</v>
      </c>
      <c r="BP125" s="24">
        <f t="shared" si="484"/>
        <v>0</v>
      </c>
      <c r="BQ125" s="24">
        <f t="shared" si="485"/>
        <v>0</v>
      </c>
      <c r="BR125" s="124"/>
      <c r="BS125" s="1"/>
    </row>
    <row r="126" spans="1:71" s="2" customFormat="1" ht="23.25" customHeight="1" x14ac:dyDescent="0.3">
      <c r="A126" s="54"/>
      <c r="B126" s="23" t="s">
        <v>47</v>
      </c>
      <c r="C126" s="37">
        <f>SUM(C124:C125)</f>
        <v>0</v>
      </c>
      <c r="D126" s="37">
        <f t="shared" ref="D126:BQ126" si="496">SUM(D124:D125)</f>
        <v>0</v>
      </c>
      <c r="E126" s="37">
        <f t="shared" si="496"/>
        <v>1</v>
      </c>
      <c r="F126" s="37">
        <f t="shared" si="496"/>
        <v>0</v>
      </c>
      <c r="G126" s="37">
        <f t="shared" si="496"/>
        <v>1</v>
      </c>
      <c r="H126" s="37">
        <f>SUM(H124:H125)</f>
        <v>0</v>
      </c>
      <c r="I126" s="37">
        <f t="shared" ref="I126:L126" si="497">SUM(I124:I125)</f>
        <v>0</v>
      </c>
      <c r="J126" s="24">
        <f t="shared" si="497"/>
        <v>2</v>
      </c>
      <c r="K126" s="24">
        <f t="shared" si="497"/>
        <v>8</v>
      </c>
      <c r="L126" s="24">
        <f t="shared" si="497"/>
        <v>10</v>
      </c>
      <c r="M126" s="24">
        <f t="shared" si="496"/>
        <v>0</v>
      </c>
      <c r="N126" s="24">
        <f t="shared" si="496"/>
        <v>0</v>
      </c>
      <c r="O126" s="24">
        <f t="shared" si="496"/>
        <v>0</v>
      </c>
      <c r="P126" s="24">
        <f t="shared" si="496"/>
        <v>0</v>
      </c>
      <c r="Q126" s="24">
        <f t="shared" si="496"/>
        <v>0</v>
      </c>
      <c r="R126" s="24">
        <f t="shared" si="496"/>
        <v>50</v>
      </c>
      <c r="S126" s="24">
        <f t="shared" si="496"/>
        <v>30</v>
      </c>
      <c r="T126" s="24">
        <f t="shared" si="496"/>
        <v>3</v>
      </c>
      <c r="U126" s="24">
        <f t="shared" si="496"/>
        <v>12</v>
      </c>
      <c r="V126" s="24">
        <f t="shared" si="496"/>
        <v>15</v>
      </c>
      <c r="W126" s="24">
        <f t="shared" si="496"/>
        <v>30</v>
      </c>
      <c r="X126" s="24">
        <f t="shared" si="496"/>
        <v>14</v>
      </c>
      <c r="Y126" s="24">
        <f t="shared" si="496"/>
        <v>1</v>
      </c>
      <c r="Z126" s="24">
        <f t="shared" si="496"/>
        <v>5</v>
      </c>
      <c r="AA126" s="24">
        <f t="shared" si="496"/>
        <v>6</v>
      </c>
      <c r="AB126" s="24">
        <f t="shared" si="496"/>
        <v>30</v>
      </c>
      <c r="AC126" s="24">
        <f t="shared" si="496"/>
        <v>86</v>
      </c>
      <c r="AD126" s="24">
        <f t="shared" si="496"/>
        <v>4</v>
      </c>
      <c r="AE126" s="24">
        <f t="shared" si="496"/>
        <v>16</v>
      </c>
      <c r="AF126" s="24">
        <f t="shared" si="496"/>
        <v>20</v>
      </c>
      <c r="AG126" s="24">
        <f t="shared" si="496"/>
        <v>10</v>
      </c>
      <c r="AH126" s="24">
        <f t="shared" si="496"/>
        <v>8</v>
      </c>
      <c r="AI126" s="24">
        <f t="shared" si="496"/>
        <v>1</v>
      </c>
      <c r="AJ126" s="24">
        <f t="shared" si="496"/>
        <v>3</v>
      </c>
      <c r="AK126" s="24">
        <f t="shared" si="496"/>
        <v>4</v>
      </c>
      <c r="AL126" s="24">
        <f t="shared" si="496"/>
        <v>10</v>
      </c>
      <c r="AM126" s="24">
        <f t="shared" si="496"/>
        <v>15</v>
      </c>
      <c r="AN126" s="24">
        <f t="shared" si="496"/>
        <v>7</v>
      </c>
      <c r="AO126" s="24">
        <f t="shared" si="496"/>
        <v>11</v>
      </c>
      <c r="AP126" s="24">
        <f t="shared" si="496"/>
        <v>18</v>
      </c>
      <c r="AQ126" s="24">
        <f t="shared" si="496"/>
        <v>0</v>
      </c>
      <c r="AR126" s="24">
        <f t="shared" si="496"/>
        <v>0</v>
      </c>
      <c r="AS126" s="24">
        <f t="shared" si="496"/>
        <v>1</v>
      </c>
      <c r="AT126" s="24">
        <f t="shared" si="496"/>
        <v>1</v>
      </c>
      <c r="AU126" s="24">
        <f t="shared" si="496"/>
        <v>2</v>
      </c>
      <c r="AV126" s="24">
        <f t="shared" si="496"/>
        <v>0</v>
      </c>
      <c r="AW126" s="24">
        <f t="shared" si="496"/>
        <v>0</v>
      </c>
      <c r="AX126" s="24">
        <f t="shared" si="496"/>
        <v>0</v>
      </c>
      <c r="AY126" s="24">
        <f t="shared" si="496"/>
        <v>0</v>
      </c>
      <c r="AZ126" s="24">
        <f t="shared" si="496"/>
        <v>0</v>
      </c>
      <c r="BA126" s="24">
        <f t="shared" si="496"/>
        <v>0</v>
      </c>
      <c r="BB126" s="24">
        <f t="shared" si="496"/>
        <v>0</v>
      </c>
      <c r="BC126" s="24">
        <f t="shared" si="496"/>
        <v>0</v>
      </c>
      <c r="BD126" s="24">
        <f t="shared" si="496"/>
        <v>0</v>
      </c>
      <c r="BE126" s="24">
        <f t="shared" si="496"/>
        <v>0</v>
      </c>
      <c r="BF126" s="24">
        <f t="shared" si="475"/>
        <v>130</v>
      </c>
      <c r="BG126" s="24">
        <f t="shared" si="476"/>
        <v>153</v>
      </c>
      <c r="BH126" s="24">
        <f t="shared" si="477"/>
        <v>20</v>
      </c>
      <c r="BI126" s="24">
        <f t="shared" si="478"/>
        <v>56</v>
      </c>
      <c r="BJ126" s="24">
        <f t="shared" si="479"/>
        <v>76</v>
      </c>
      <c r="BK126" s="24">
        <f t="shared" si="496"/>
        <v>4</v>
      </c>
      <c r="BL126" s="24">
        <f t="shared" si="496"/>
        <v>0</v>
      </c>
      <c r="BM126" s="24">
        <f t="shared" si="496"/>
        <v>0</v>
      </c>
      <c r="BN126" s="24">
        <f t="shared" si="496"/>
        <v>0</v>
      </c>
      <c r="BO126" s="24">
        <f t="shared" si="496"/>
        <v>20</v>
      </c>
      <c r="BP126" s="24">
        <f t="shared" si="496"/>
        <v>56</v>
      </c>
      <c r="BQ126" s="24">
        <f t="shared" si="496"/>
        <v>76</v>
      </c>
      <c r="BR126" s="124"/>
      <c r="BS126" s="1"/>
    </row>
    <row r="127" spans="1:71" s="2" customFormat="1" ht="23.25" customHeight="1" x14ac:dyDescent="0.3">
      <c r="A127" s="54"/>
      <c r="B127" s="5" t="s">
        <v>52</v>
      </c>
      <c r="C127" s="36"/>
      <c r="D127" s="93"/>
      <c r="E127" s="93"/>
      <c r="F127" s="93"/>
      <c r="G127" s="31"/>
      <c r="H127" s="31"/>
      <c r="I127" s="31"/>
      <c r="J127" s="22"/>
      <c r="K127" s="22"/>
      <c r="L127" s="22"/>
      <c r="M127" s="22"/>
      <c r="N127" s="22"/>
      <c r="O127" s="22"/>
      <c r="P127" s="22"/>
      <c r="Q127" s="22"/>
      <c r="R127" s="63"/>
      <c r="S127" s="63"/>
      <c r="T127" s="63"/>
      <c r="U127" s="63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22"/>
      <c r="AG127" s="22"/>
      <c r="AH127" s="22"/>
      <c r="AI127" s="22"/>
      <c r="AJ127" s="22"/>
      <c r="AK127" s="22"/>
      <c r="AL127" s="63"/>
      <c r="AM127" s="63"/>
      <c r="AN127" s="63"/>
      <c r="AO127" s="63"/>
      <c r="AP127" s="22"/>
      <c r="AQ127" s="22"/>
      <c r="AR127" s="22"/>
      <c r="AS127" s="22"/>
      <c r="AT127" s="22"/>
      <c r="AU127" s="22"/>
      <c r="AV127" s="22"/>
      <c r="AW127" s="22"/>
      <c r="AX127" s="22"/>
      <c r="AY127" s="22"/>
      <c r="AZ127" s="22"/>
      <c r="BA127" s="22"/>
      <c r="BB127" s="22"/>
      <c r="BC127" s="22"/>
      <c r="BD127" s="22"/>
      <c r="BE127" s="22"/>
      <c r="BF127" s="22"/>
      <c r="BG127" s="22"/>
      <c r="BH127" s="22"/>
      <c r="BI127" s="22"/>
      <c r="BJ127" s="22"/>
      <c r="BK127" s="126"/>
      <c r="BL127" s="22"/>
      <c r="BM127" s="22"/>
      <c r="BN127" s="22"/>
      <c r="BO127" s="22"/>
      <c r="BP127" s="22"/>
      <c r="BQ127" s="22"/>
      <c r="BR127" s="124"/>
      <c r="BS127" s="1"/>
    </row>
    <row r="128" spans="1:71" s="2" customFormat="1" ht="23.25" customHeight="1" x14ac:dyDescent="0.3">
      <c r="A128" s="54"/>
      <c r="B128" s="104" t="s">
        <v>159</v>
      </c>
      <c r="C128" s="22">
        <v>0</v>
      </c>
      <c r="D128" s="22">
        <v>0</v>
      </c>
      <c r="E128" s="22">
        <v>0</v>
      </c>
      <c r="F128" s="22">
        <v>0</v>
      </c>
      <c r="G128" s="22">
        <f t="shared" ref="G128:G130" si="498">E128+F128</f>
        <v>0</v>
      </c>
      <c r="H128" s="22">
        <v>0</v>
      </c>
      <c r="I128" s="30">
        <v>0</v>
      </c>
      <c r="J128" s="22">
        <v>0</v>
      </c>
      <c r="K128" s="22">
        <v>0</v>
      </c>
      <c r="L128" s="22">
        <f>SUM(J128:K128)</f>
        <v>0</v>
      </c>
      <c r="M128" s="22">
        <v>0</v>
      </c>
      <c r="N128" s="22">
        <v>0</v>
      </c>
      <c r="O128" s="22">
        <v>0</v>
      </c>
      <c r="P128" s="22">
        <v>0</v>
      </c>
      <c r="Q128" s="22">
        <f t="shared" ref="Q128:Q130" si="499">O128+P128</f>
        <v>0</v>
      </c>
      <c r="R128" s="22">
        <v>5</v>
      </c>
      <c r="S128" s="22">
        <v>5</v>
      </c>
      <c r="T128" s="22">
        <v>0</v>
      </c>
      <c r="U128" s="22">
        <v>0</v>
      </c>
      <c r="V128" s="22">
        <f t="shared" ref="V128:V130" si="500">T128+U128</f>
        <v>0</v>
      </c>
      <c r="W128" s="22">
        <v>5</v>
      </c>
      <c r="X128" s="22">
        <v>3</v>
      </c>
      <c r="Y128" s="22">
        <v>0</v>
      </c>
      <c r="Z128" s="22">
        <v>0</v>
      </c>
      <c r="AA128" s="22">
        <f t="shared" ref="AA128:AA130" si="501">Y128+Z128</f>
        <v>0</v>
      </c>
      <c r="AB128" s="22">
        <v>10</v>
      </c>
      <c r="AC128" s="22">
        <v>14</v>
      </c>
      <c r="AD128" s="22">
        <v>0</v>
      </c>
      <c r="AE128" s="22">
        <v>0</v>
      </c>
      <c r="AF128" s="22">
        <f t="shared" ref="AF128:AF130" si="502">AD128+AE128</f>
        <v>0</v>
      </c>
      <c r="AG128" s="22">
        <v>5</v>
      </c>
      <c r="AH128" s="22">
        <v>3</v>
      </c>
      <c r="AI128" s="22">
        <v>1</v>
      </c>
      <c r="AJ128" s="22">
        <v>1</v>
      </c>
      <c r="AK128" s="22">
        <f t="shared" ref="AK128:AK130" si="503">AI128+AJ128</f>
        <v>2</v>
      </c>
      <c r="AL128" s="22">
        <v>5</v>
      </c>
      <c r="AM128" s="22">
        <v>2</v>
      </c>
      <c r="AN128" s="22">
        <v>0</v>
      </c>
      <c r="AO128" s="22">
        <v>0</v>
      </c>
      <c r="AP128" s="22">
        <f t="shared" ref="AP128:AP130" si="504">AN128+AO128</f>
        <v>0</v>
      </c>
      <c r="AQ128" s="22">
        <v>0</v>
      </c>
      <c r="AR128" s="22">
        <v>0</v>
      </c>
      <c r="AS128" s="22">
        <v>0</v>
      </c>
      <c r="AT128" s="22">
        <v>0</v>
      </c>
      <c r="AU128" s="22">
        <f t="shared" ref="AU128:AU130" si="505">AS128+AT128</f>
        <v>0</v>
      </c>
      <c r="AV128" s="22">
        <v>0</v>
      </c>
      <c r="AW128" s="22">
        <v>0</v>
      </c>
      <c r="AX128" s="22">
        <v>0</v>
      </c>
      <c r="AY128" s="22">
        <v>0</v>
      </c>
      <c r="AZ128" s="22">
        <f t="shared" ref="AZ128:AZ130" si="506">AX128+AY128</f>
        <v>0</v>
      </c>
      <c r="BA128" s="22">
        <v>0</v>
      </c>
      <c r="BB128" s="22">
        <v>0</v>
      </c>
      <c r="BC128" s="22">
        <v>0</v>
      </c>
      <c r="BD128" s="22">
        <v>0</v>
      </c>
      <c r="BE128" s="22">
        <f t="shared" ref="BE128:BE130" si="507">BC128+BD128</f>
        <v>0</v>
      </c>
      <c r="BF128" s="24">
        <f t="shared" ref="BF128:BF131" si="508">C128+M128+R128+W128+AB128+AG128+AL128+AQ128+AV128+BA128+H128</f>
        <v>30</v>
      </c>
      <c r="BG128" s="24">
        <f t="shared" ref="BG128:BG131" si="509">D128+N128+S128+X128+AC128+AH128+AM128+AR128+AW128+BB128+I128</f>
        <v>27</v>
      </c>
      <c r="BH128" s="24">
        <f t="shared" ref="BH128:BH131" si="510">E128+O128+T128+Y128+AD128+AI128+AN128+AS128+AX128+BC128+J128</f>
        <v>1</v>
      </c>
      <c r="BI128" s="24">
        <f t="shared" ref="BI128:BI131" si="511">F128+P128+U128+Z128+AE128+AJ128+AO128+AT128+AY128+BD128+K128</f>
        <v>1</v>
      </c>
      <c r="BJ128" s="24">
        <f t="shared" ref="BJ128:BJ131" si="512">G128+Q128+V128+AA128+AF128+AK128+AP128+AU128+AZ128+BE128+L128</f>
        <v>2</v>
      </c>
      <c r="BK128" s="25">
        <v>1</v>
      </c>
      <c r="BL128" s="24">
        <f t="shared" ref="BL128:BL130" si="513">IF(BK128=1,BH128,"0")</f>
        <v>1</v>
      </c>
      <c r="BM128" s="24">
        <f t="shared" ref="BM128:BM130" si="514">IF(BK128=1,BI128,"0")</f>
        <v>1</v>
      </c>
      <c r="BN128" s="24">
        <f t="shared" ref="BN128:BN130" si="515">BL128+BM128</f>
        <v>2</v>
      </c>
      <c r="BO128" s="24" t="str">
        <f t="shared" ref="BO128:BO130" si="516">IF(BK128=2,BH128,"0")</f>
        <v>0</v>
      </c>
      <c r="BP128" s="24" t="str">
        <f t="shared" ref="BP128:BP130" si="517">IF(BK128=2,BI128,"0")</f>
        <v>0</v>
      </c>
      <c r="BQ128" s="24">
        <f t="shared" ref="BQ128:BQ130" si="518">BO128+BP128</f>
        <v>0</v>
      </c>
      <c r="BR128" s="124"/>
      <c r="BS128" s="1"/>
    </row>
    <row r="129" spans="1:71" s="2" customFormat="1" ht="23.25" customHeight="1" x14ac:dyDescent="0.3">
      <c r="A129" s="54"/>
      <c r="B129" s="104" t="s">
        <v>123</v>
      </c>
      <c r="C129" s="22">
        <v>0</v>
      </c>
      <c r="D129" s="22">
        <v>0</v>
      </c>
      <c r="E129" s="22">
        <v>0</v>
      </c>
      <c r="F129" s="22">
        <v>0</v>
      </c>
      <c r="G129" s="22">
        <f t="shared" ref="G129" si="519">E129+F129</f>
        <v>0</v>
      </c>
      <c r="H129" s="22">
        <v>0</v>
      </c>
      <c r="I129" s="30">
        <v>0</v>
      </c>
      <c r="J129" s="22">
        <v>0</v>
      </c>
      <c r="K129" s="22">
        <v>3</v>
      </c>
      <c r="L129" s="22">
        <f t="shared" ref="L129:L130" si="520">SUM(J129:K129)</f>
        <v>3</v>
      </c>
      <c r="M129" s="22">
        <v>0</v>
      </c>
      <c r="N129" s="22">
        <v>0</v>
      </c>
      <c r="O129" s="22">
        <v>0</v>
      </c>
      <c r="P129" s="22">
        <v>0</v>
      </c>
      <c r="Q129" s="22">
        <f t="shared" ref="Q129" si="521">O129+P129</f>
        <v>0</v>
      </c>
      <c r="R129" s="22">
        <v>30</v>
      </c>
      <c r="S129" s="22">
        <v>16</v>
      </c>
      <c r="T129" s="22">
        <v>9</v>
      </c>
      <c r="U129" s="22">
        <v>3</v>
      </c>
      <c r="V129" s="22">
        <f t="shared" ref="V129" si="522">T129+U129</f>
        <v>12</v>
      </c>
      <c r="W129" s="22">
        <v>30</v>
      </c>
      <c r="X129" s="22">
        <v>1</v>
      </c>
      <c r="Y129" s="22">
        <v>1</v>
      </c>
      <c r="Z129" s="22">
        <v>0</v>
      </c>
      <c r="AA129" s="22">
        <f t="shared" ref="AA129" si="523">Y129+Z129</f>
        <v>1</v>
      </c>
      <c r="AB129" s="22">
        <v>20</v>
      </c>
      <c r="AC129" s="22">
        <v>16</v>
      </c>
      <c r="AD129" s="22">
        <v>0</v>
      </c>
      <c r="AE129" s="22">
        <v>1</v>
      </c>
      <c r="AF129" s="22">
        <f t="shared" ref="AF129" si="524">AD129+AE129</f>
        <v>1</v>
      </c>
      <c r="AG129" s="22">
        <v>20</v>
      </c>
      <c r="AH129" s="22">
        <v>2</v>
      </c>
      <c r="AI129" s="22">
        <v>0</v>
      </c>
      <c r="AJ129" s="22">
        <v>0</v>
      </c>
      <c r="AK129" s="22">
        <f t="shared" ref="AK129" si="525">AI129+AJ129</f>
        <v>0</v>
      </c>
      <c r="AL129" s="22">
        <v>20</v>
      </c>
      <c r="AM129" s="22">
        <v>2</v>
      </c>
      <c r="AN129" s="22">
        <v>3</v>
      </c>
      <c r="AO129" s="22">
        <v>1</v>
      </c>
      <c r="AP129" s="22">
        <f t="shared" ref="AP129" si="526">AN129+AO129</f>
        <v>4</v>
      </c>
      <c r="AQ129" s="22">
        <v>0</v>
      </c>
      <c r="AR129" s="22">
        <v>0</v>
      </c>
      <c r="AS129" s="22">
        <v>1</v>
      </c>
      <c r="AT129" s="22">
        <v>0</v>
      </c>
      <c r="AU129" s="22">
        <f t="shared" ref="AU129" si="527">AS129+AT129</f>
        <v>1</v>
      </c>
      <c r="AV129" s="22">
        <v>0</v>
      </c>
      <c r="AW129" s="22">
        <v>0</v>
      </c>
      <c r="AX129" s="22">
        <v>0</v>
      </c>
      <c r="AY129" s="22">
        <v>0</v>
      </c>
      <c r="AZ129" s="22">
        <f t="shared" ref="AZ129" si="528">AX129+AY129</f>
        <v>0</v>
      </c>
      <c r="BA129" s="22">
        <v>0</v>
      </c>
      <c r="BB129" s="22">
        <v>0</v>
      </c>
      <c r="BC129" s="22">
        <v>1</v>
      </c>
      <c r="BD129" s="22">
        <v>0</v>
      </c>
      <c r="BE129" s="22">
        <f t="shared" ref="BE129" si="529">BC129+BD129</f>
        <v>1</v>
      </c>
      <c r="BF129" s="24">
        <f t="shared" si="508"/>
        <v>120</v>
      </c>
      <c r="BG129" s="24">
        <f t="shared" si="509"/>
        <v>37</v>
      </c>
      <c r="BH129" s="24">
        <f t="shared" si="510"/>
        <v>15</v>
      </c>
      <c r="BI129" s="24">
        <f t="shared" si="511"/>
        <v>8</v>
      </c>
      <c r="BJ129" s="24">
        <f t="shared" si="512"/>
        <v>23</v>
      </c>
      <c r="BK129" s="25">
        <v>2</v>
      </c>
      <c r="BL129" s="24" t="str">
        <f t="shared" si="513"/>
        <v>0</v>
      </c>
      <c r="BM129" s="24" t="str">
        <f t="shared" si="514"/>
        <v>0</v>
      </c>
      <c r="BN129" s="24">
        <f t="shared" si="515"/>
        <v>0</v>
      </c>
      <c r="BO129" s="24">
        <f t="shared" si="516"/>
        <v>15</v>
      </c>
      <c r="BP129" s="24">
        <f t="shared" si="517"/>
        <v>8</v>
      </c>
      <c r="BQ129" s="24">
        <f t="shared" si="518"/>
        <v>23</v>
      </c>
      <c r="BR129" s="124"/>
      <c r="BS129" s="1"/>
    </row>
    <row r="130" spans="1:71" s="2" customFormat="1" ht="23.25" customHeight="1" x14ac:dyDescent="0.3">
      <c r="A130" s="54"/>
      <c r="B130" s="104" t="s">
        <v>124</v>
      </c>
      <c r="C130" s="22">
        <v>0</v>
      </c>
      <c r="D130" s="22">
        <v>0</v>
      </c>
      <c r="E130" s="22">
        <v>0</v>
      </c>
      <c r="F130" s="22">
        <v>0</v>
      </c>
      <c r="G130" s="22">
        <f t="shared" si="498"/>
        <v>0</v>
      </c>
      <c r="H130" s="22">
        <v>0</v>
      </c>
      <c r="I130" s="30">
        <v>0</v>
      </c>
      <c r="J130" s="22">
        <v>0</v>
      </c>
      <c r="K130" s="22">
        <v>0</v>
      </c>
      <c r="L130" s="22">
        <f t="shared" si="520"/>
        <v>0</v>
      </c>
      <c r="M130" s="22">
        <v>0</v>
      </c>
      <c r="N130" s="22">
        <v>0</v>
      </c>
      <c r="O130" s="22">
        <v>0</v>
      </c>
      <c r="P130" s="22">
        <v>0</v>
      </c>
      <c r="Q130" s="22">
        <f t="shared" si="499"/>
        <v>0</v>
      </c>
      <c r="R130" s="22">
        <v>10</v>
      </c>
      <c r="S130" s="22">
        <v>5</v>
      </c>
      <c r="T130" s="22">
        <v>0</v>
      </c>
      <c r="U130" s="22">
        <v>2</v>
      </c>
      <c r="V130" s="22">
        <f t="shared" si="500"/>
        <v>2</v>
      </c>
      <c r="W130" s="22">
        <v>10</v>
      </c>
      <c r="X130" s="22">
        <v>0</v>
      </c>
      <c r="Y130" s="22">
        <v>0</v>
      </c>
      <c r="Z130" s="22">
        <v>0</v>
      </c>
      <c r="AA130" s="22">
        <f t="shared" si="501"/>
        <v>0</v>
      </c>
      <c r="AB130" s="22">
        <v>15</v>
      </c>
      <c r="AC130" s="22">
        <v>13</v>
      </c>
      <c r="AD130" s="22">
        <v>1</v>
      </c>
      <c r="AE130" s="22">
        <v>3</v>
      </c>
      <c r="AF130" s="22">
        <f t="shared" si="502"/>
        <v>4</v>
      </c>
      <c r="AG130" s="22">
        <v>5</v>
      </c>
      <c r="AH130" s="22">
        <v>1</v>
      </c>
      <c r="AI130" s="22">
        <v>0</v>
      </c>
      <c r="AJ130" s="22">
        <v>1</v>
      </c>
      <c r="AK130" s="22">
        <f t="shared" si="503"/>
        <v>1</v>
      </c>
      <c r="AL130" s="22">
        <v>5</v>
      </c>
      <c r="AM130" s="22">
        <v>0</v>
      </c>
      <c r="AN130" s="22">
        <v>0</v>
      </c>
      <c r="AO130" s="22">
        <v>0</v>
      </c>
      <c r="AP130" s="22">
        <f t="shared" si="504"/>
        <v>0</v>
      </c>
      <c r="AQ130" s="22">
        <v>0</v>
      </c>
      <c r="AR130" s="22">
        <v>0</v>
      </c>
      <c r="AS130" s="22">
        <v>0</v>
      </c>
      <c r="AT130" s="22">
        <v>0</v>
      </c>
      <c r="AU130" s="22">
        <f t="shared" si="505"/>
        <v>0</v>
      </c>
      <c r="AV130" s="22">
        <v>0</v>
      </c>
      <c r="AW130" s="22">
        <v>0</v>
      </c>
      <c r="AX130" s="22">
        <v>1</v>
      </c>
      <c r="AY130" s="22">
        <v>0</v>
      </c>
      <c r="AZ130" s="22">
        <f t="shared" si="506"/>
        <v>1</v>
      </c>
      <c r="BA130" s="22">
        <v>0</v>
      </c>
      <c r="BB130" s="22">
        <v>0</v>
      </c>
      <c r="BC130" s="22">
        <v>0</v>
      </c>
      <c r="BD130" s="22">
        <v>0</v>
      </c>
      <c r="BE130" s="22">
        <f t="shared" si="507"/>
        <v>0</v>
      </c>
      <c r="BF130" s="24">
        <f t="shared" si="508"/>
        <v>45</v>
      </c>
      <c r="BG130" s="24">
        <f t="shared" si="509"/>
        <v>19</v>
      </c>
      <c r="BH130" s="24">
        <f t="shared" si="510"/>
        <v>2</v>
      </c>
      <c r="BI130" s="24">
        <f t="shared" si="511"/>
        <v>6</v>
      </c>
      <c r="BJ130" s="24">
        <f t="shared" si="512"/>
        <v>8</v>
      </c>
      <c r="BK130" s="25">
        <v>2</v>
      </c>
      <c r="BL130" s="24" t="str">
        <f t="shared" si="513"/>
        <v>0</v>
      </c>
      <c r="BM130" s="24" t="str">
        <f t="shared" si="514"/>
        <v>0</v>
      </c>
      <c r="BN130" s="24">
        <f t="shared" si="515"/>
        <v>0</v>
      </c>
      <c r="BO130" s="24">
        <f t="shared" si="516"/>
        <v>2</v>
      </c>
      <c r="BP130" s="24">
        <f t="shared" si="517"/>
        <v>6</v>
      </c>
      <c r="BQ130" s="24">
        <f t="shared" si="518"/>
        <v>8</v>
      </c>
      <c r="BR130" s="124"/>
      <c r="BS130" s="1"/>
    </row>
    <row r="131" spans="1:71" s="2" customFormat="1" ht="23.25" customHeight="1" x14ac:dyDescent="0.3">
      <c r="A131" s="54"/>
      <c r="B131" s="23" t="s">
        <v>47</v>
      </c>
      <c r="C131" s="37">
        <f>SUM(C128:C130)</f>
        <v>0</v>
      </c>
      <c r="D131" s="37">
        <f t="shared" ref="D131:AP131" si="530">SUM(D128:D130)</f>
        <v>0</v>
      </c>
      <c r="E131" s="37">
        <f t="shared" si="530"/>
        <v>0</v>
      </c>
      <c r="F131" s="37">
        <f t="shared" si="530"/>
        <v>0</v>
      </c>
      <c r="G131" s="37">
        <f t="shared" si="530"/>
        <v>0</v>
      </c>
      <c r="H131" s="37">
        <f>SUM(H128:H130)</f>
        <v>0</v>
      </c>
      <c r="I131" s="37">
        <f t="shared" ref="I131:L131" si="531">SUM(I128:I130)</f>
        <v>0</v>
      </c>
      <c r="J131" s="24">
        <f t="shared" si="531"/>
        <v>0</v>
      </c>
      <c r="K131" s="24">
        <f t="shared" si="531"/>
        <v>3</v>
      </c>
      <c r="L131" s="24">
        <f t="shared" si="531"/>
        <v>3</v>
      </c>
      <c r="M131" s="24">
        <f t="shared" ref="M131:Q131" si="532">SUM(M128:M130)</f>
        <v>0</v>
      </c>
      <c r="N131" s="24">
        <f t="shared" si="532"/>
        <v>0</v>
      </c>
      <c r="O131" s="24">
        <f t="shared" si="532"/>
        <v>0</v>
      </c>
      <c r="P131" s="24">
        <f t="shared" si="532"/>
        <v>0</v>
      </c>
      <c r="Q131" s="24">
        <f t="shared" si="532"/>
        <v>0</v>
      </c>
      <c r="R131" s="24">
        <f>SUM(R128:R130)</f>
        <v>45</v>
      </c>
      <c r="S131" s="24">
        <f t="shared" si="530"/>
        <v>26</v>
      </c>
      <c r="T131" s="24">
        <f t="shared" si="530"/>
        <v>9</v>
      </c>
      <c r="U131" s="24">
        <f t="shared" si="530"/>
        <v>5</v>
      </c>
      <c r="V131" s="24">
        <f t="shared" si="530"/>
        <v>14</v>
      </c>
      <c r="W131" s="24">
        <f t="shared" si="530"/>
        <v>45</v>
      </c>
      <c r="X131" s="24">
        <f t="shared" si="530"/>
        <v>4</v>
      </c>
      <c r="Y131" s="24">
        <f t="shared" si="530"/>
        <v>1</v>
      </c>
      <c r="Z131" s="24">
        <f t="shared" si="530"/>
        <v>0</v>
      </c>
      <c r="AA131" s="24">
        <f t="shared" si="530"/>
        <v>1</v>
      </c>
      <c r="AB131" s="24">
        <f t="shared" si="530"/>
        <v>45</v>
      </c>
      <c r="AC131" s="24">
        <f t="shared" si="530"/>
        <v>43</v>
      </c>
      <c r="AD131" s="24">
        <f t="shared" si="530"/>
        <v>1</v>
      </c>
      <c r="AE131" s="24">
        <f t="shared" si="530"/>
        <v>4</v>
      </c>
      <c r="AF131" s="24">
        <f t="shared" si="530"/>
        <v>5</v>
      </c>
      <c r="AG131" s="24">
        <f t="shared" ref="AG131:AK131" si="533">SUM(AG128:AG130)</f>
        <v>30</v>
      </c>
      <c r="AH131" s="24">
        <f t="shared" si="533"/>
        <v>6</v>
      </c>
      <c r="AI131" s="24">
        <f t="shared" si="533"/>
        <v>1</v>
      </c>
      <c r="AJ131" s="24">
        <f t="shared" si="533"/>
        <v>2</v>
      </c>
      <c r="AK131" s="24">
        <f t="shared" si="533"/>
        <v>3</v>
      </c>
      <c r="AL131" s="24">
        <f t="shared" si="530"/>
        <v>30</v>
      </c>
      <c r="AM131" s="24">
        <f t="shared" si="530"/>
        <v>4</v>
      </c>
      <c r="AN131" s="24">
        <f t="shared" si="530"/>
        <v>3</v>
      </c>
      <c r="AO131" s="24">
        <f t="shared" si="530"/>
        <v>1</v>
      </c>
      <c r="AP131" s="24">
        <f t="shared" si="530"/>
        <v>4</v>
      </c>
      <c r="AQ131" s="24">
        <f t="shared" ref="AQ131:AU131" si="534">SUM(AQ128:AQ130)</f>
        <v>0</v>
      </c>
      <c r="AR131" s="24">
        <f t="shared" si="534"/>
        <v>0</v>
      </c>
      <c r="AS131" s="24">
        <f t="shared" si="534"/>
        <v>1</v>
      </c>
      <c r="AT131" s="24">
        <f t="shared" si="534"/>
        <v>0</v>
      </c>
      <c r="AU131" s="24">
        <f t="shared" si="534"/>
        <v>1</v>
      </c>
      <c r="AV131" s="24">
        <f t="shared" ref="AV131:AZ131" si="535">SUM(AV128:AV130)</f>
        <v>0</v>
      </c>
      <c r="AW131" s="24">
        <f t="shared" si="535"/>
        <v>0</v>
      </c>
      <c r="AX131" s="24">
        <f t="shared" si="535"/>
        <v>1</v>
      </c>
      <c r="AY131" s="24">
        <f t="shared" si="535"/>
        <v>0</v>
      </c>
      <c r="AZ131" s="24">
        <f t="shared" si="535"/>
        <v>1</v>
      </c>
      <c r="BA131" s="24">
        <f>SUM(BA128:BA130)</f>
        <v>0</v>
      </c>
      <c r="BB131" s="24">
        <f t="shared" ref="BB131:BE131" si="536">SUM(BB128:BB130)</f>
        <v>0</v>
      </c>
      <c r="BC131" s="24">
        <f t="shared" si="536"/>
        <v>1</v>
      </c>
      <c r="BD131" s="24">
        <f t="shared" si="536"/>
        <v>0</v>
      </c>
      <c r="BE131" s="24">
        <f t="shared" si="536"/>
        <v>1</v>
      </c>
      <c r="BF131" s="24">
        <f t="shared" si="508"/>
        <v>195</v>
      </c>
      <c r="BG131" s="24">
        <f t="shared" si="509"/>
        <v>83</v>
      </c>
      <c r="BH131" s="24">
        <f t="shared" si="510"/>
        <v>18</v>
      </c>
      <c r="BI131" s="24">
        <f t="shared" si="511"/>
        <v>15</v>
      </c>
      <c r="BJ131" s="24">
        <f t="shared" si="512"/>
        <v>33</v>
      </c>
      <c r="BK131" s="25"/>
      <c r="BL131" s="24">
        <f t="shared" ref="BL131:BQ131" si="537">SUM(BL128:BL130)</f>
        <v>1</v>
      </c>
      <c r="BM131" s="24">
        <f t="shared" si="537"/>
        <v>1</v>
      </c>
      <c r="BN131" s="24">
        <f t="shared" si="537"/>
        <v>2</v>
      </c>
      <c r="BO131" s="24">
        <f t="shared" si="537"/>
        <v>17</v>
      </c>
      <c r="BP131" s="24">
        <f t="shared" si="537"/>
        <v>14</v>
      </c>
      <c r="BQ131" s="24">
        <f t="shared" si="537"/>
        <v>31</v>
      </c>
      <c r="BR131" s="124"/>
      <c r="BS131" s="1"/>
    </row>
    <row r="132" spans="1:71" ht="23.25" customHeight="1" x14ac:dyDescent="0.3">
      <c r="A132" s="20"/>
      <c r="B132" s="5" t="s">
        <v>75</v>
      </c>
      <c r="C132" s="31"/>
      <c r="D132" s="31"/>
      <c r="E132" s="31"/>
      <c r="F132" s="31"/>
      <c r="G132" s="31"/>
      <c r="H132" s="31"/>
      <c r="I132" s="31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  <c r="AF132" s="22"/>
      <c r="AG132" s="22"/>
      <c r="AH132" s="22"/>
      <c r="AI132" s="22"/>
      <c r="AJ132" s="22"/>
      <c r="AK132" s="22"/>
      <c r="AL132" s="22"/>
      <c r="AM132" s="22"/>
      <c r="AN132" s="22"/>
      <c r="AO132" s="22"/>
      <c r="AP132" s="22"/>
      <c r="AQ132" s="22"/>
      <c r="AR132" s="22"/>
      <c r="AS132" s="22"/>
      <c r="AT132" s="22"/>
      <c r="AU132" s="22"/>
      <c r="AV132" s="22"/>
      <c r="AW132" s="22"/>
      <c r="AX132" s="22"/>
      <c r="AY132" s="22"/>
      <c r="AZ132" s="22"/>
      <c r="BA132" s="22"/>
      <c r="BB132" s="22"/>
      <c r="BC132" s="22"/>
      <c r="BD132" s="22"/>
      <c r="BE132" s="22"/>
      <c r="BF132" s="22"/>
      <c r="BG132" s="22"/>
      <c r="BH132" s="22"/>
      <c r="BI132" s="22"/>
      <c r="BJ132" s="22"/>
      <c r="BK132" s="130"/>
      <c r="BL132" s="22"/>
      <c r="BM132" s="22"/>
      <c r="BN132" s="22"/>
      <c r="BO132" s="22"/>
      <c r="BP132" s="22"/>
      <c r="BQ132" s="22"/>
      <c r="BR132" s="124"/>
    </row>
    <row r="133" spans="1:71" ht="23.25" customHeight="1" x14ac:dyDescent="0.3">
      <c r="A133" s="56"/>
      <c r="B133" s="57" t="s">
        <v>37</v>
      </c>
      <c r="C133" s="58">
        <v>20</v>
      </c>
      <c r="D133" s="58">
        <v>22</v>
      </c>
      <c r="E133" s="58">
        <v>1</v>
      </c>
      <c r="F133" s="58">
        <f>14+3</f>
        <v>17</v>
      </c>
      <c r="G133" s="58">
        <f t="shared" ref="G133:G136" si="538">E133+F133</f>
        <v>18</v>
      </c>
      <c r="H133" s="58">
        <v>0</v>
      </c>
      <c r="I133" s="109">
        <v>0</v>
      </c>
      <c r="J133" s="22">
        <v>0</v>
      </c>
      <c r="K133" s="22">
        <v>0</v>
      </c>
      <c r="L133" s="22">
        <f>SUM(J133:K133)</f>
        <v>0</v>
      </c>
      <c r="M133" s="22">
        <v>20</v>
      </c>
      <c r="N133" s="22">
        <v>44</v>
      </c>
      <c r="O133" s="22">
        <v>1</v>
      </c>
      <c r="P133" s="22">
        <v>26</v>
      </c>
      <c r="Q133" s="22">
        <f t="shared" ref="Q133:Q136" si="539">O133+P133</f>
        <v>27</v>
      </c>
      <c r="R133" s="22">
        <v>0</v>
      </c>
      <c r="S133" s="22">
        <v>0</v>
      </c>
      <c r="T133" s="22">
        <v>0</v>
      </c>
      <c r="U133" s="22">
        <v>0</v>
      </c>
      <c r="V133" s="22">
        <f t="shared" ref="V133:V136" si="540">T133+U133</f>
        <v>0</v>
      </c>
      <c r="W133" s="22">
        <v>0</v>
      </c>
      <c r="X133" s="22">
        <v>0</v>
      </c>
      <c r="Y133" s="22">
        <v>0</v>
      </c>
      <c r="Z133" s="22">
        <v>0</v>
      </c>
      <c r="AA133" s="22">
        <f t="shared" ref="AA133:AA136" si="541">Y133+Z133</f>
        <v>0</v>
      </c>
      <c r="AB133" s="22">
        <v>0</v>
      </c>
      <c r="AC133" s="22">
        <v>0</v>
      </c>
      <c r="AD133" s="22">
        <v>0</v>
      </c>
      <c r="AE133" s="22">
        <v>0</v>
      </c>
      <c r="AF133" s="22">
        <f t="shared" ref="AF133:AF136" si="542">AD133+AE133</f>
        <v>0</v>
      </c>
      <c r="AG133" s="22">
        <v>0</v>
      </c>
      <c r="AH133" s="22">
        <v>0</v>
      </c>
      <c r="AI133" s="22">
        <v>0</v>
      </c>
      <c r="AJ133" s="22">
        <v>0</v>
      </c>
      <c r="AK133" s="22">
        <f t="shared" ref="AK133:AK136" si="543">AI133+AJ133</f>
        <v>0</v>
      </c>
      <c r="AL133" s="22">
        <v>0</v>
      </c>
      <c r="AM133" s="22">
        <v>0</v>
      </c>
      <c r="AN133" s="22">
        <v>0</v>
      </c>
      <c r="AO133" s="22">
        <v>0</v>
      </c>
      <c r="AP133" s="22">
        <f t="shared" ref="AP133:AP136" si="544">AN133+AO133</f>
        <v>0</v>
      </c>
      <c r="AQ133" s="22">
        <v>0</v>
      </c>
      <c r="AR133" s="22">
        <v>0</v>
      </c>
      <c r="AS133" s="22">
        <v>0</v>
      </c>
      <c r="AT133" s="22">
        <v>0</v>
      </c>
      <c r="AU133" s="22">
        <f t="shared" ref="AU133:AU136" si="545">AS133+AT133</f>
        <v>0</v>
      </c>
      <c r="AV133" s="22">
        <v>0</v>
      </c>
      <c r="AW133" s="22">
        <v>0</v>
      </c>
      <c r="AX133" s="22">
        <v>0</v>
      </c>
      <c r="AY133" s="22">
        <v>0</v>
      </c>
      <c r="AZ133" s="22">
        <f t="shared" ref="AZ133:AZ136" si="546">AX133+AY133</f>
        <v>0</v>
      </c>
      <c r="BA133" s="22">
        <v>0</v>
      </c>
      <c r="BB133" s="22">
        <v>0</v>
      </c>
      <c r="BC133" s="22">
        <v>0</v>
      </c>
      <c r="BD133" s="22">
        <v>0</v>
      </c>
      <c r="BE133" s="22">
        <f t="shared" ref="BE133:BE136" si="547">BC133+BD133</f>
        <v>0</v>
      </c>
      <c r="BF133" s="24">
        <f t="shared" ref="BF133:BF137" si="548">C133+M133+R133+W133+AB133+AG133+AL133+AQ133+AV133+BA133+H133</f>
        <v>40</v>
      </c>
      <c r="BG133" s="24">
        <f t="shared" ref="BG133:BG137" si="549">D133+N133+S133+X133+AC133+AH133+AM133+AR133+AW133+BB133+I133</f>
        <v>66</v>
      </c>
      <c r="BH133" s="24">
        <f t="shared" ref="BH133:BH137" si="550">E133+O133+T133+Y133+AD133+AI133+AN133+AS133+AX133+BC133+J133</f>
        <v>2</v>
      </c>
      <c r="BI133" s="24">
        <f t="shared" ref="BI133:BI137" si="551">F133+P133+U133+Z133+AE133+AJ133+AO133+AT133+AY133+BD133+K133</f>
        <v>43</v>
      </c>
      <c r="BJ133" s="24">
        <f t="shared" ref="BJ133:BJ137" si="552">G133+Q133+V133+AA133+AF133+AK133+AP133+AU133+AZ133+BE133+L133</f>
        <v>45</v>
      </c>
      <c r="BK133" s="25">
        <v>1</v>
      </c>
      <c r="BL133" s="24">
        <f t="shared" ref="BL133:BL136" si="553">IF(BK133=1,BH133,"0")</f>
        <v>2</v>
      </c>
      <c r="BM133" s="24">
        <f t="shared" ref="BM133:BM136" si="554">IF(BK133=1,BI133,"0")</f>
        <v>43</v>
      </c>
      <c r="BN133" s="24">
        <f t="shared" ref="BN133:BN136" si="555">BL133+BM133</f>
        <v>45</v>
      </c>
      <c r="BO133" s="24" t="str">
        <f t="shared" ref="BO133:BO136" si="556">IF(BK133=2,BH133,"0")</f>
        <v>0</v>
      </c>
      <c r="BP133" s="24" t="str">
        <f t="shared" ref="BP133:BP136" si="557">IF(BK133=2,BI133,"0")</f>
        <v>0</v>
      </c>
      <c r="BQ133" s="24">
        <f t="shared" ref="BQ133:BQ136" si="558">BO133+BP133</f>
        <v>0</v>
      </c>
      <c r="BR133" s="124"/>
    </row>
    <row r="134" spans="1:71" ht="23.25" customHeight="1" x14ac:dyDescent="0.3">
      <c r="A134" s="20"/>
      <c r="B134" s="14" t="s">
        <v>125</v>
      </c>
      <c r="C134" s="22">
        <v>20</v>
      </c>
      <c r="D134" s="22">
        <v>3</v>
      </c>
      <c r="E134" s="22">
        <v>0</v>
      </c>
      <c r="F134" s="22">
        <f>2+1</f>
        <v>3</v>
      </c>
      <c r="G134" s="22">
        <f t="shared" si="538"/>
        <v>3</v>
      </c>
      <c r="H134" s="58">
        <v>0</v>
      </c>
      <c r="I134" s="109">
        <v>0</v>
      </c>
      <c r="J134" s="22">
        <v>0</v>
      </c>
      <c r="K134" s="22">
        <v>0</v>
      </c>
      <c r="L134" s="22">
        <f t="shared" ref="L134:L136" si="559">SUM(J134:K134)</f>
        <v>0</v>
      </c>
      <c r="M134" s="22">
        <v>20</v>
      </c>
      <c r="N134" s="22">
        <f>15+1</f>
        <v>16</v>
      </c>
      <c r="O134" s="22">
        <f>4+1+2</f>
        <v>7</v>
      </c>
      <c r="P134" s="22">
        <f>12+11+7</f>
        <v>30</v>
      </c>
      <c r="Q134" s="22">
        <f t="shared" si="539"/>
        <v>37</v>
      </c>
      <c r="R134" s="22">
        <v>0</v>
      </c>
      <c r="S134" s="22">
        <v>0</v>
      </c>
      <c r="T134" s="22">
        <v>0</v>
      </c>
      <c r="U134" s="22">
        <v>0</v>
      </c>
      <c r="V134" s="22">
        <f t="shared" si="540"/>
        <v>0</v>
      </c>
      <c r="W134" s="22">
        <v>0</v>
      </c>
      <c r="X134" s="22">
        <v>0</v>
      </c>
      <c r="Y134" s="22">
        <v>0</v>
      </c>
      <c r="Z134" s="22">
        <v>0</v>
      </c>
      <c r="AA134" s="22">
        <f t="shared" si="541"/>
        <v>0</v>
      </c>
      <c r="AB134" s="22">
        <v>0</v>
      </c>
      <c r="AC134" s="22">
        <v>0</v>
      </c>
      <c r="AD134" s="22">
        <v>0</v>
      </c>
      <c r="AE134" s="22">
        <v>0</v>
      </c>
      <c r="AF134" s="22">
        <f t="shared" si="542"/>
        <v>0</v>
      </c>
      <c r="AG134" s="22">
        <v>0</v>
      </c>
      <c r="AH134" s="22">
        <v>0</v>
      </c>
      <c r="AI134" s="22">
        <v>0</v>
      </c>
      <c r="AJ134" s="22">
        <v>0</v>
      </c>
      <c r="AK134" s="22">
        <f t="shared" si="543"/>
        <v>0</v>
      </c>
      <c r="AL134" s="22">
        <v>0</v>
      </c>
      <c r="AM134" s="22">
        <v>0</v>
      </c>
      <c r="AN134" s="22">
        <v>0</v>
      </c>
      <c r="AO134" s="22">
        <v>0</v>
      </c>
      <c r="AP134" s="22">
        <f t="shared" si="544"/>
        <v>0</v>
      </c>
      <c r="AQ134" s="22">
        <v>0</v>
      </c>
      <c r="AR134" s="22">
        <v>0</v>
      </c>
      <c r="AS134" s="22">
        <v>0</v>
      </c>
      <c r="AT134" s="22">
        <v>1</v>
      </c>
      <c r="AU134" s="22">
        <f t="shared" si="545"/>
        <v>1</v>
      </c>
      <c r="AV134" s="22">
        <v>0</v>
      </c>
      <c r="AW134" s="22">
        <v>0</v>
      </c>
      <c r="AX134" s="22">
        <v>0</v>
      </c>
      <c r="AY134" s="22">
        <v>0</v>
      </c>
      <c r="AZ134" s="22">
        <f t="shared" si="546"/>
        <v>0</v>
      </c>
      <c r="BA134" s="22">
        <v>0</v>
      </c>
      <c r="BB134" s="22">
        <v>0</v>
      </c>
      <c r="BC134" s="22">
        <v>0</v>
      </c>
      <c r="BD134" s="22">
        <v>0</v>
      </c>
      <c r="BE134" s="22">
        <f t="shared" si="547"/>
        <v>0</v>
      </c>
      <c r="BF134" s="24">
        <f t="shared" si="548"/>
        <v>40</v>
      </c>
      <c r="BG134" s="24">
        <f t="shared" si="549"/>
        <v>19</v>
      </c>
      <c r="BH134" s="24">
        <f t="shared" si="550"/>
        <v>7</v>
      </c>
      <c r="BI134" s="24">
        <f t="shared" si="551"/>
        <v>34</v>
      </c>
      <c r="BJ134" s="24">
        <f t="shared" si="552"/>
        <v>41</v>
      </c>
      <c r="BK134" s="25">
        <v>1</v>
      </c>
      <c r="BL134" s="24">
        <f t="shared" si="553"/>
        <v>7</v>
      </c>
      <c r="BM134" s="24">
        <f t="shared" si="554"/>
        <v>34</v>
      </c>
      <c r="BN134" s="24">
        <f t="shared" si="555"/>
        <v>41</v>
      </c>
      <c r="BO134" s="24" t="str">
        <f t="shared" si="556"/>
        <v>0</v>
      </c>
      <c r="BP134" s="24" t="str">
        <f t="shared" si="557"/>
        <v>0</v>
      </c>
      <c r="BQ134" s="24">
        <f t="shared" si="558"/>
        <v>0</v>
      </c>
      <c r="BR134" s="124"/>
    </row>
    <row r="135" spans="1:71" ht="23.25" customHeight="1" x14ac:dyDescent="0.3">
      <c r="A135" s="20"/>
      <c r="B135" s="21" t="s">
        <v>126</v>
      </c>
      <c r="C135" s="22">
        <v>45</v>
      </c>
      <c r="D135" s="22">
        <v>52</v>
      </c>
      <c r="E135" s="22">
        <v>5</v>
      </c>
      <c r="F135" s="22">
        <f>25+15</f>
        <v>40</v>
      </c>
      <c r="G135" s="22">
        <f t="shared" si="538"/>
        <v>45</v>
      </c>
      <c r="H135" s="58">
        <v>0</v>
      </c>
      <c r="I135" s="109">
        <v>0</v>
      </c>
      <c r="J135" s="22">
        <v>0</v>
      </c>
      <c r="K135" s="22">
        <v>1</v>
      </c>
      <c r="L135" s="22">
        <f t="shared" si="559"/>
        <v>1</v>
      </c>
      <c r="M135" s="22">
        <v>45</v>
      </c>
      <c r="N135" s="22">
        <f>40+1</f>
        <v>41</v>
      </c>
      <c r="O135" s="22">
        <f>2+7</f>
        <v>9</v>
      </c>
      <c r="P135" s="22">
        <f>12+29+9</f>
        <v>50</v>
      </c>
      <c r="Q135" s="22">
        <f t="shared" si="539"/>
        <v>59</v>
      </c>
      <c r="R135" s="22">
        <v>0</v>
      </c>
      <c r="S135" s="22">
        <v>0</v>
      </c>
      <c r="T135" s="22">
        <v>0</v>
      </c>
      <c r="U135" s="22">
        <v>0</v>
      </c>
      <c r="V135" s="22">
        <f t="shared" si="540"/>
        <v>0</v>
      </c>
      <c r="W135" s="22">
        <v>0</v>
      </c>
      <c r="X135" s="22">
        <v>0</v>
      </c>
      <c r="Y135" s="22">
        <v>0</v>
      </c>
      <c r="Z135" s="22">
        <v>0</v>
      </c>
      <c r="AA135" s="22">
        <f t="shared" si="541"/>
        <v>0</v>
      </c>
      <c r="AB135" s="22">
        <v>0</v>
      </c>
      <c r="AC135" s="22">
        <v>0</v>
      </c>
      <c r="AD135" s="22">
        <v>0</v>
      </c>
      <c r="AE135" s="22">
        <v>0</v>
      </c>
      <c r="AF135" s="22">
        <f t="shared" si="542"/>
        <v>0</v>
      </c>
      <c r="AG135" s="22">
        <v>0</v>
      </c>
      <c r="AH135" s="22">
        <v>0</v>
      </c>
      <c r="AI135" s="22">
        <v>0</v>
      </c>
      <c r="AJ135" s="22">
        <v>0</v>
      </c>
      <c r="AK135" s="22">
        <f t="shared" si="543"/>
        <v>0</v>
      </c>
      <c r="AL135" s="22">
        <v>0</v>
      </c>
      <c r="AM135" s="22">
        <v>0</v>
      </c>
      <c r="AN135" s="22">
        <v>0</v>
      </c>
      <c r="AO135" s="22">
        <v>0</v>
      </c>
      <c r="AP135" s="22">
        <f t="shared" si="544"/>
        <v>0</v>
      </c>
      <c r="AQ135" s="22">
        <v>0</v>
      </c>
      <c r="AR135" s="22">
        <v>0</v>
      </c>
      <c r="AS135" s="22">
        <v>0</v>
      </c>
      <c r="AT135" s="22">
        <v>0</v>
      </c>
      <c r="AU135" s="22">
        <f t="shared" si="545"/>
        <v>0</v>
      </c>
      <c r="AV135" s="22">
        <v>0</v>
      </c>
      <c r="AW135" s="22">
        <v>0</v>
      </c>
      <c r="AX135" s="22">
        <v>0</v>
      </c>
      <c r="AY135" s="22">
        <v>0</v>
      </c>
      <c r="AZ135" s="22">
        <f t="shared" si="546"/>
        <v>0</v>
      </c>
      <c r="BA135" s="22">
        <v>0</v>
      </c>
      <c r="BB135" s="22">
        <v>0</v>
      </c>
      <c r="BC135" s="22">
        <v>0</v>
      </c>
      <c r="BD135" s="22">
        <v>0</v>
      </c>
      <c r="BE135" s="22">
        <f t="shared" si="547"/>
        <v>0</v>
      </c>
      <c r="BF135" s="24">
        <f t="shared" si="548"/>
        <v>90</v>
      </c>
      <c r="BG135" s="24">
        <f t="shared" si="549"/>
        <v>93</v>
      </c>
      <c r="BH135" s="24">
        <f t="shared" si="550"/>
        <v>14</v>
      </c>
      <c r="BI135" s="24">
        <f t="shared" si="551"/>
        <v>91</v>
      </c>
      <c r="BJ135" s="24">
        <f t="shared" si="552"/>
        <v>105</v>
      </c>
      <c r="BK135" s="25">
        <v>1</v>
      </c>
      <c r="BL135" s="24">
        <f t="shared" si="553"/>
        <v>14</v>
      </c>
      <c r="BM135" s="24">
        <f t="shared" si="554"/>
        <v>91</v>
      </c>
      <c r="BN135" s="24">
        <f t="shared" si="555"/>
        <v>105</v>
      </c>
      <c r="BO135" s="24" t="str">
        <f t="shared" si="556"/>
        <v>0</v>
      </c>
      <c r="BP135" s="24" t="str">
        <f t="shared" si="557"/>
        <v>0</v>
      </c>
      <c r="BQ135" s="24">
        <f t="shared" si="558"/>
        <v>0</v>
      </c>
      <c r="BR135" s="124"/>
    </row>
    <row r="136" spans="1:71" ht="23.25" customHeight="1" x14ac:dyDescent="0.3">
      <c r="A136" s="20"/>
      <c r="B136" s="21" t="s">
        <v>61</v>
      </c>
      <c r="C136" s="22">
        <v>30</v>
      </c>
      <c r="D136" s="22">
        <v>60</v>
      </c>
      <c r="E136" s="22">
        <f>10+4</f>
        <v>14</v>
      </c>
      <c r="F136" s="22">
        <f>18+2</f>
        <v>20</v>
      </c>
      <c r="G136" s="22">
        <f t="shared" si="538"/>
        <v>34</v>
      </c>
      <c r="H136" s="58">
        <v>0</v>
      </c>
      <c r="I136" s="109">
        <v>0</v>
      </c>
      <c r="J136" s="22">
        <v>0</v>
      </c>
      <c r="K136" s="22">
        <v>0</v>
      </c>
      <c r="L136" s="22">
        <f t="shared" si="559"/>
        <v>0</v>
      </c>
      <c r="M136" s="22">
        <v>40</v>
      </c>
      <c r="N136" s="22">
        <v>68</v>
      </c>
      <c r="O136" s="22">
        <v>23</v>
      </c>
      <c r="P136" s="22">
        <v>27</v>
      </c>
      <c r="Q136" s="22">
        <f t="shared" si="539"/>
        <v>50</v>
      </c>
      <c r="R136" s="22">
        <v>0</v>
      </c>
      <c r="S136" s="22">
        <v>0</v>
      </c>
      <c r="T136" s="22">
        <v>0</v>
      </c>
      <c r="U136" s="22">
        <v>0</v>
      </c>
      <c r="V136" s="22">
        <f t="shared" si="540"/>
        <v>0</v>
      </c>
      <c r="W136" s="22">
        <v>0</v>
      </c>
      <c r="X136" s="22">
        <v>0</v>
      </c>
      <c r="Y136" s="22">
        <v>0</v>
      </c>
      <c r="Z136" s="22">
        <v>0</v>
      </c>
      <c r="AA136" s="22">
        <f t="shared" si="541"/>
        <v>0</v>
      </c>
      <c r="AB136" s="22">
        <v>0</v>
      </c>
      <c r="AC136" s="22">
        <v>0</v>
      </c>
      <c r="AD136" s="22">
        <v>0</v>
      </c>
      <c r="AE136" s="22">
        <v>0</v>
      </c>
      <c r="AF136" s="22">
        <f t="shared" si="542"/>
        <v>0</v>
      </c>
      <c r="AG136" s="22">
        <v>0</v>
      </c>
      <c r="AH136" s="22">
        <v>0</v>
      </c>
      <c r="AI136" s="22">
        <v>0</v>
      </c>
      <c r="AJ136" s="22">
        <v>0</v>
      </c>
      <c r="AK136" s="22">
        <f t="shared" si="543"/>
        <v>0</v>
      </c>
      <c r="AL136" s="22">
        <v>0</v>
      </c>
      <c r="AM136" s="22">
        <v>0</v>
      </c>
      <c r="AN136" s="22">
        <v>0</v>
      </c>
      <c r="AO136" s="22">
        <v>0</v>
      </c>
      <c r="AP136" s="22">
        <f t="shared" si="544"/>
        <v>0</v>
      </c>
      <c r="AQ136" s="22">
        <v>0</v>
      </c>
      <c r="AR136" s="22">
        <v>0</v>
      </c>
      <c r="AS136" s="22">
        <v>0</v>
      </c>
      <c r="AT136" s="22">
        <v>1</v>
      </c>
      <c r="AU136" s="22">
        <f t="shared" si="545"/>
        <v>1</v>
      </c>
      <c r="AV136" s="22">
        <v>0</v>
      </c>
      <c r="AW136" s="22">
        <v>0</v>
      </c>
      <c r="AX136" s="22">
        <v>0</v>
      </c>
      <c r="AY136" s="22">
        <v>0</v>
      </c>
      <c r="AZ136" s="22">
        <f t="shared" si="546"/>
        <v>0</v>
      </c>
      <c r="BA136" s="22">
        <v>0</v>
      </c>
      <c r="BB136" s="22">
        <v>0</v>
      </c>
      <c r="BC136" s="22">
        <v>0</v>
      </c>
      <c r="BD136" s="22">
        <v>0</v>
      </c>
      <c r="BE136" s="22">
        <f t="shared" si="547"/>
        <v>0</v>
      </c>
      <c r="BF136" s="24">
        <f t="shared" si="548"/>
        <v>70</v>
      </c>
      <c r="BG136" s="24">
        <f t="shared" si="549"/>
        <v>128</v>
      </c>
      <c r="BH136" s="24">
        <f t="shared" si="550"/>
        <v>37</v>
      </c>
      <c r="BI136" s="24">
        <f t="shared" si="551"/>
        <v>48</v>
      </c>
      <c r="BJ136" s="24">
        <f t="shared" si="552"/>
        <v>85</v>
      </c>
      <c r="BK136" s="25">
        <v>2</v>
      </c>
      <c r="BL136" s="24" t="str">
        <f t="shared" si="553"/>
        <v>0</v>
      </c>
      <c r="BM136" s="24" t="str">
        <f t="shared" si="554"/>
        <v>0</v>
      </c>
      <c r="BN136" s="24">
        <f t="shared" si="555"/>
        <v>0</v>
      </c>
      <c r="BO136" s="24">
        <f t="shared" si="556"/>
        <v>37</v>
      </c>
      <c r="BP136" s="24">
        <f t="shared" si="557"/>
        <v>48</v>
      </c>
      <c r="BQ136" s="24">
        <f t="shared" si="558"/>
        <v>85</v>
      </c>
      <c r="BR136" s="124"/>
    </row>
    <row r="137" spans="1:71" s="2" customFormat="1" ht="23.25" customHeight="1" x14ac:dyDescent="0.3">
      <c r="A137" s="4"/>
      <c r="B137" s="23" t="s">
        <v>47</v>
      </c>
      <c r="C137" s="37">
        <f t="shared" ref="C137:AP137" si="560">SUM(C133:C136)</f>
        <v>115</v>
      </c>
      <c r="D137" s="37">
        <f t="shared" si="560"/>
        <v>137</v>
      </c>
      <c r="E137" s="37">
        <f t="shared" si="560"/>
        <v>20</v>
      </c>
      <c r="F137" s="37">
        <f t="shared" si="560"/>
        <v>80</v>
      </c>
      <c r="G137" s="37">
        <f t="shared" si="560"/>
        <v>100</v>
      </c>
      <c r="H137" s="37">
        <f>SUM(H133:H136)</f>
        <v>0</v>
      </c>
      <c r="I137" s="37">
        <f t="shared" ref="I137:L137" si="561">SUM(I133:I136)</f>
        <v>0</v>
      </c>
      <c r="J137" s="24">
        <f t="shared" si="561"/>
        <v>0</v>
      </c>
      <c r="K137" s="24">
        <f t="shared" si="561"/>
        <v>1</v>
      </c>
      <c r="L137" s="24">
        <f t="shared" si="561"/>
        <v>1</v>
      </c>
      <c r="M137" s="24">
        <f t="shared" ref="M137:Q137" si="562">SUM(M133:M136)</f>
        <v>125</v>
      </c>
      <c r="N137" s="24">
        <f t="shared" si="562"/>
        <v>169</v>
      </c>
      <c r="O137" s="24">
        <f t="shared" si="562"/>
        <v>40</v>
      </c>
      <c r="P137" s="24">
        <f t="shared" si="562"/>
        <v>133</v>
      </c>
      <c r="Q137" s="24">
        <f t="shared" si="562"/>
        <v>173</v>
      </c>
      <c r="R137" s="24">
        <f t="shared" si="560"/>
        <v>0</v>
      </c>
      <c r="S137" s="24">
        <f t="shared" si="560"/>
        <v>0</v>
      </c>
      <c r="T137" s="24">
        <f t="shared" si="560"/>
        <v>0</v>
      </c>
      <c r="U137" s="24">
        <f t="shared" si="560"/>
        <v>0</v>
      </c>
      <c r="V137" s="24">
        <f t="shared" si="560"/>
        <v>0</v>
      </c>
      <c r="W137" s="24">
        <f t="shared" ref="W137:AF137" si="563">SUM(W133:W136)</f>
        <v>0</v>
      </c>
      <c r="X137" s="24">
        <f t="shared" si="563"/>
        <v>0</v>
      </c>
      <c r="Y137" s="24">
        <f t="shared" si="563"/>
        <v>0</v>
      </c>
      <c r="Z137" s="24">
        <f t="shared" si="563"/>
        <v>0</v>
      </c>
      <c r="AA137" s="24">
        <f t="shared" si="563"/>
        <v>0</v>
      </c>
      <c r="AB137" s="24">
        <f t="shared" si="563"/>
        <v>0</v>
      </c>
      <c r="AC137" s="24">
        <f t="shared" si="563"/>
        <v>0</v>
      </c>
      <c r="AD137" s="24">
        <f t="shared" si="563"/>
        <v>0</v>
      </c>
      <c r="AE137" s="24">
        <f t="shared" si="563"/>
        <v>0</v>
      </c>
      <c r="AF137" s="24">
        <f t="shared" si="563"/>
        <v>0</v>
      </c>
      <c r="AG137" s="24">
        <f t="shared" ref="AG137:AK137" si="564">SUM(AG133:AG136)</f>
        <v>0</v>
      </c>
      <c r="AH137" s="24">
        <f t="shared" si="564"/>
        <v>0</v>
      </c>
      <c r="AI137" s="24">
        <f t="shared" si="564"/>
        <v>0</v>
      </c>
      <c r="AJ137" s="24">
        <f t="shared" si="564"/>
        <v>0</v>
      </c>
      <c r="AK137" s="24">
        <f t="shared" si="564"/>
        <v>0</v>
      </c>
      <c r="AL137" s="24">
        <f t="shared" si="560"/>
        <v>0</v>
      </c>
      <c r="AM137" s="24">
        <f t="shared" si="560"/>
        <v>0</v>
      </c>
      <c r="AN137" s="24">
        <f t="shared" si="560"/>
        <v>0</v>
      </c>
      <c r="AO137" s="24">
        <f t="shared" si="560"/>
        <v>0</v>
      </c>
      <c r="AP137" s="24">
        <f t="shared" si="560"/>
        <v>0</v>
      </c>
      <c r="AQ137" s="24">
        <f t="shared" ref="AQ137:AU137" si="565">SUM(AQ133:AQ136)</f>
        <v>0</v>
      </c>
      <c r="AR137" s="24">
        <f t="shared" si="565"/>
        <v>0</v>
      </c>
      <c r="AS137" s="24">
        <f t="shared" si="565"/>
        <v>0</v>
      </c>
      <c r="AT137" s="24">
        <f t="shared" si="565"/>
        <v>2</v>
      </c>
      <c r="AU137" s="24">
        <f t="shared" si="565"/>
        <v>2</v>
      </c>
      <c r="AV137" s="24">
        <f t="shared" ref="AV137:AZ137" si="566">SUM(AV133:AV136)</f>
        <v>0</v>
      </c>
      <c r="AW137" s="24">
        <f t="shared" si="566"/>
        <v>0</v>
      </c>
      <c r="AX137" s="24">
        <f t="shared" si="566"/>
        <v>0</v>
      </c>
      <c r="AY137" s="24">
        <f t="shared" si="566"/>
        <v>0</v>
      </c>
      <c r="AZ137" s="24">
        <f t="shared" si="566"/>
        <v>0</v>
      </c>
      <c r="BA137" s="24">
        <f t="shared" ref="BA137:BE137" si="567">SUM(BA133:BA136)</f>
        <v>0</v>
      </c>
      <c r="BB137" s="24">
        <f t="shared" si="567"/>
        <v>0</v>
      </c>
      <c r="BC137" s="24">
        <f t="shared" si="567"/>
        <v>0</v>
      </c>
      <c r="BD137" s="24">
        <f t="shared" si="567"/>
        <v>0</v>
      </c>
      <c r="BE137" s="24">
        <f t="shared" si="567"/>
        <v>0</v>
      </c>
      <c r="BF137" s="24">
        <f t="shared" si="548"/>
        <v>240</v>
      </c>
      <c r="BG137" s="24">
        <f t="shared" si="549"/>
        <v>306</v>
      </c>
      <c r="BH137" s="24">
        <f t="shared" si="550"/>
        <v>60</v>
      </c>
      <c r="BI137" s="24">
        <f t="shared" si="551"/>
        <v>216</v>
      </c>
      <c r="BJ137" s="24">
        <f t="shared" si="552"/>
        <v>276</v>
      </c>
      <c r="BK137" s="25"/>
      <c r="BL137" s="24">
        <f t="shared" ref="BL137:BQ137" si="568">SUM(BL133:BL136)</f>
        <v>23</v>
      </c>
      <c r="BM137" s="24">
        <f t="shared" si="568"/>
        <v>168</v>
      </c>
      <c r="BN137" s="24">
        <f t="shared" si="568"/>
        <v>191</v>
      </c>
      <c r="BO137" s="24">
        <f t="shared" si="568"/>
        <v>37</v>
      </c>
      <c r="BP137" s="24">
        <f t="shared" si="568"/>
        <v>48</v>
      </c>
      <c r="BQ137" s="24">
        <f t="shared" si="568"/>
        <v>85</v>
      </c>
      <c r="BR137" s="124"/>
      <c r="BS137" s="1"/>
    </row>
    <row r="138" spans="1:71" ht="23.25" customHeight="1" x14ac:dyDescent="0.3">
      <c r="A138" s="20"/>
      <c r="B138" s="5" t="s">
        <v>74</v>
      </c>
      <c r="C138" s="30"/>
      <c r="D138" s="31"/>
      <c r="E138" s="31"/>
      <c r="F138" s="31"/>
      <c r="G138" s="31"/>
      <c r="H138" s="31"/>
      <c r="I138" s="31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  <c r="AA138" s="22"/>
      <c r="AB138" s="22"/>
      <c r="AC138" s="22"/>
      <c r="AD138" s="22"/>
      <c r="AE138" s="22"/>
      <c r="AF138" s="22"/>
      <c r="AG138" s="22"/>
      <c r="AH138" s="22"/>
      <c r="AI138" s="22"/>
      <c r="AJ138" s="22"/>
      <c r="AK138" s="22"/>
      <c r="AL138" s="22"/>
      <c r="AM138" s="22"/>
      <c r="AN138" s="22"/>
      <c r="AO138" s="22"/>
      <c r="AP138" s="22"/>
      <c r="AQ138" s="22"/>
      <c r="AR138" s="22"/>
      <c r="AS138" s="22"/>
      <c r="AT138" s="22"/>
      <c r="AU138" s="22"/>
      <c r="AV138" s="22"/>
      <c r="AW138" s="22"/>
      <c r="AX138" s="22"/>
      <c r="AY138" s="22"/>
      <c r="AZ138" s="22"/>
      <c r="BA138" s="22"/>
      <c r="BB138" s="22"/>
      <c r="BC138" s="22"/>
      <c r="BD138" s="22"/>
      <c r="BE138" s="22"/>
      <c r="BF138" s="22"/>
      <c r="BG138" s="22"/>
      <c r="BH138" s="22"/>
      <c r="BI138" s="22"/>
      <c r="BJ138" s="22"/>
      <c r="BK138" s="130"/>
      <c r="BL138" s="22"/>
      <c r="BM138" s="22"/>
      <c r="BN138" s="22"/>
      <c r="BO138" s="22"/>
      <c r="BP138" s="22"/>
      <c r="BQ138" s="22"/>
      <c r="BR138" s="124"/>
    </row>
    <row r="139" spans="1:71" ht="23.25" customHeight="1" x14ac:dyDescent="0.3">
      <c r="A139" s="20"/>
      <c r="B139" s="21" t="s">
        <v>68</v>
      </c>
      <c r="C139" s="22">
        <v>30</v>
      </c>
      <c r="D139" s="22">
        <v>49</v>
      </c>
      <c r="E139" s="22">
        <v>1</v>
      </c>
      <c r="F139" s="22">
        <f>26+4</f>
        <v>30</v>
      </c>
      <c r="G139" s="22">
        <f t="shared" ref="G139" si="569">E139+F139</f>
        <v>31</v>
      </c>
      <c r="H139" s="22">
        <v>0</v>
      </c>
      <c r="I139" s="30">
        <v>0</v>
      </c>
      <c r="J139" s="22">
        <v>0</v>
      </c>
      <c r="K139" s="22">
        <v>0</v>
      </c>
      <c r="L139" s="22">
        <f>SUM(J139:K139)</f>
        <v>0</v>
      </c>
      <c r="M139" s="22">
        <v>50</v>
      </c>
      <c r="N139" s="22">
        <v>201</v>
      </c>
      <c r="O139" s="22">
        <v>6</v>
      </c>
      <c r="P139" s="22">
        <v>41</v>
      </c>
      <c r="Q139" s="22">
        <f t="shared" ref="Q139" si="570">O139+P139</f>
        <v>47</v>
      </c>
      <c r="R139" s="22">
        <v>0</v>
      </c>
      <c r="S139" s="22">
        <v>0</v>
      </c>
      <c r="T139" s="22">
        <v>0</v>
      </c>
      <c r="U139" s="22">
        <v>0</v>
      </c>
      <c r="V139" s="22">
        <f t="shared" ref="V139" si="571">T139+U139</f>
        <v>0</v>
      </c>
      <c r="W139" s="22">
        <v>0</v>
      </c>
      <c r="X139" s="22">
        <v>0</v>
      </c>
      <c r="Y139" s="22">
        <v>0</v>
      </c>
      <c r="Z139" s="22">
        <v>0</v>
      </c>
      <c r="AA139" s="22">
        <f t="shared" ref="AA139" si="572">Y139+Z139</f>
        <v>0</v>
      </c>
      <c r="AB139" s="22">
        <v>0</v>
      </c>
      <c r="AC139" s="22">
        <v>0</v>
      </c>
      <c r="AD139" s="22">
        <v>0</v>
      </c>
      <c r="AE139" s="22">
        <v>0</v>
      </c>
      <c r="AF139" s="22">
        <f t="shared" ref="AF139" si="573">AD139+AE139</f>
        <v>0</v>
      </c>
      <c r="AG139" s="22">
        <v>0</v>
      </c>
      <c r="AH139" s="22">
        <v>0</v>
      </c>
      <c r="AI139" s="22">
        <v>0</v>
      </c>
      <c r="AJ139" s="22">
        <v>0</v>
      </c>
      <c r="AK139" s="22">
        <f t="shared" ref="AK139" si="574">AI139+AJ139</f>
        <v>0</v>
      </c>
      <c r="AL139" s="22">
        <v>0</v>
      </c>
      <c r="AM139" s="22">
        <v>0</v>
      </c>
      <c r="AN139" s="22">
        <v>0</v>
      </c>
      <c r="AO139" s="22">
        <v>0</v>
      </c>
      <c r="AP139" s="22">
        <f t="shared" ref="AP139" si="575">AN139+AO139</f>
        <v>0</v>
      </c>
      <c r="AQ139" s="22">
        <v>0</v>
      </c>
      <c r="AR139" s="22">
        <v>0</v>
      </c>
      <c r="AS139" s="22">
        <v>0</v>
      </c>
      <c r="AT139" s="22">
        <v>0</v>
      </c>
      <c r="AU139" s="22">
        <f t="shared" ref="AU139" si="576">AS139+AT139</f>
        <v>0</v>
      </c>
      <c r="AV139" s="22">
        <v>0</v>
      </c>
      <c r="AW139" s="22">
        <v>0</v>
      </c>
      <c r="AX139" s="22">
        <v>0</v>
      </c>
      <c r="AY139" s="22">
        <v>0</v>
      </c>
      <c r="AZ139" s="22">
        <f t="shared" ref="AZ139" si="577">AX139+AY139</f>
        <v>0</v>
      </c>
      <c r="BA139" s="22">
        <v>0</v>
      </c>
      <c r="BB139" s="22">
        <v>0</v>
      </c>
      <c r="BC139" s="22">
        <v>0</v>
      </c>
      <c r="BD139" s="22">
        <v>0</v>
      </c>
      <c r="BE139" s="22">
        <f t="shared" ref="BE139" si="578">BC139+BD139</f>
        <v>0</v>
      </c>
      <c r="BF139" s="24">
        <f t="shared" ref="BF139:BF141" si="579">C139+M139+R139+W139+AB139+AG139+AL139+AQ139+AV139+BA139+H139</f>
        <v>80</v>
      </c>
      <c r="BG139" s="24">
        <f t="shared" ref="BG139:BG141" si="580">D139+N139+S139+X139+AC139+AH139+AM139+AR139+AW139+BB139+I139</f>
        <v>250</v>
      </c>
      <c r="BH139" s="24">
        <f t="shared" ref="BH139:BH141" si="581">E139+O139+T139+Y139+AD139+AI139+AN139+AS139+AX139+BC139+J139</f>
        <v>7</v>
      </c>
      <c r="BI139" s="24">
        <f t="shared" ref="BI139:BI141" si="582">F139+P139+U139+Z139+AE139+AJ139+AO139+AT139+AY139+BD139+K139</f>
        <v>71</v>
      </c>
      <c r="BJ139" s="24">
        <f t="shared" ref="BJ139:BJ141" si="583">G139+Q139+V139+AA139+AF139+AK139+AP139+AU139+AZ139+BE139+L139</f>
        <v>78</v>
      </c>
      <c r="BK139" s="25">
        <v>2</v>
      </c>
      <c r="BL139" s="24" t="str">
        <f>IF(BK139=1,BH139,"0")</f>
        <v>0</v>
      </c>
      <c r="BM139" s="24" t="str">
        <f>IF(BK139=1,BI139,"0")</f>
        <v>0</v>
      </c>
      <c r="BN139" s="24">
        <f>BL139+BM139</f>
        <v>0</v>
      </c>
      <c r="BO139" s="24">
        <f>IF(BK139=2,BH139,"0")</f>
        <v>7</v>
      </c>
      <c r="BP139" s="24">
        <f>IF(BK139=2,BI139,"0")</f>
        <v>71</v>
      </c>
      <c r="BQ139" s="24">
        <f>BO139+BP139</f>
        <v>78</v>
      </c>
      <c r="BR139" s="124"/>
    </row>
    <row r="140" spans="1:71" s="2" customFormat="1" ht="23.25" customHeight="1" x14ac:dyDescent="0.3">
      <c r="A140" s="4"/>
      <c r="B140" s="23" t="s">
        <v>47</v>
      </c>
      <c r="C140" s="37">
        <f>SUM(C139)</f>
        <v>30</v>
      </c>
      <c r="D140" s="37">
        <f>SUM(D139)</f>
        <v>49</v>
      </c>
      <c r="E140" s="37">
        <f t="shared" ref="E140:BQ140" si="584">SUM(E139)</f>
        <v>1</v>
      </c>
      <c r="F140" s="37">
        <f t="shared" si="584"/>
        <v>30</v>
      </c>
      <c r="G140" s="37">
        <f t="shared" si="584"/>
        <v>31</v>
      </c>
      <c r="H140" s="24">
        <f>SUM(H139)</f>
        <v>0</v>
      </c>
      <c r="I140" s="37">
        <f>SUM(I139)</f>
        <v>0</v>
      </c>
      <c r="J140" s="24">
        <f t="shared" ref="J140:L140" si="585">SUM(J139)</f>
        <v>0</v>
      </c>
      <c r="K140" s="24">
        <f t="shared" si="585"/>
        <v>0</v>
      </c>
      <c r="L140" s="24">
        <f t="shared" si="585"/>
        <v>0</v>
      </c>
      <c r="M140" s="24">
        <f t="shared" si="584"/>
        <v>50</v>
      </c>
      <c r="N140" s="24">
        <f t="shared" si="584"/>
        <v>201</v>
      </c>
      <c r="O140" s="24">
        <f t="shared" si="584"/>
        <v>6</v>
      </c>
      <c r="P140" s="24">
        <f t="shared" si="584"/>
        <v>41</v>
      </c>
      <c r="Q140" s="24">
        <f t="shared" si="584"/>
        <v>47</v>
      </c>
      <c r="R140" s="24">
        <f t="shared" si="584"/>
        <v>0</v>
      </c>
      <c r="S140" s="24">
        <f t="shared" si="584"/>
        <v>0</v>
      </c>
      <c r="T140" s="24">
        <f t="shared" si="584"/>
        <v>0</v>
      </c>
      <c r="U140" s="24">
        <f t="shared" si="584"/>
        <v>0</v>
      </c>
      <c r="V140" s="24">
        <f t="shared" si="584"/>
        <v>0</v>
      </c>
      <c r="W140" s="24">
        <f t="shared" ref="W140:AK140" si="586">SUM(W139)</f>
        <v>0</v>
      </c>
      <c r="X140" s="24">
        <f t="shared" si="586"/>
        <v>0</v>
      </c>
      <c r="Y140" s="24">
        <f t="shared" si="586"/>
        <v>0</v>
      </c>
      <c r="Z140" s="24">
        <f t="shared" si="586"/>
        <v>0</v>
      </c>
      <c r="AA140" s="24">
        <f t="shared" si="586"/>
        <v>0</v>
      </c>
      <c r="AB140" s="24">
        <f t="shared" si="586"/>
        <v>0</v>
      </c>
      <c r="AC140" s="24">
        <f t="shared" si="586"/>
        <v>0</v>
      </c>
      <c r="AD140" s="24">
        <f t="shared" si="586"/>
        <v>0</v>
      </c>
      <c r="AE140" s="24">
        <f t="shared" si="586"/>
        <v>0</v>
      </c>
      <c r="AF140" s="24">
        <f t="shared" si="586"/>
        <v>0</v>
      </c>
      <c r="AG140" s="24">
        <f t="shared" si="586"/>
        <v>0</v>
      </c>
      <c r="AH140" s="24">
        <f t="shared" si="586"/>
        <v>0</v>
      </c>
      <c r="AI140" s="24">
        <f t="shared" si="586"/>
        <v>0</v>
      </c>
      <c r="AJ140" s="24">
        <f t="shared" si="586"/>
        <v>0</v>
      </c>
      <c r="AK140" s="24">
        <f t="shared" si="586"/>
        <v>0</v>
      </c>
      <c r="AL140" s="24">
        <f t="shared" si="584"/>
        <v>0</v>
      </c>
      <c r="AM140" s="24">
        <f t="shared" si="584"/>
        <v>0</v>
      </c>
      <c r="AN140" s="24">
        <f t="shared" si="584"/>
        <v>0</v>
      </c>
      <c r="AO140" s="24">
        <f t="shared" si="584"/>
        <v>0</v>
      </c>
      <c r="AP140" s="24">
        <f t="shared" si="584"/>
        <v>0</v>
      </c>
      <c r="AQ140" s="24">
        <f t="shared" si="584"/>
        <v>0</v>
      </c>
      <c r="AR140" s="24">
        <f t="shared" si="584"/>
        <v>0</v>
      </c>
      <c r="AS140" s="24">
        <f t="shared" si="584"/>
        <v>0</v>
      </c>
      <c r="AT140" s="24">
        <f t="shared" si="584"/>
        <v>0</v>
      </c>
      <c r="AU140" s="24">
        <f t="shared" si="584"/>
        <v>0</v>
      </c>
      <c r="AV140" s="24">
        <f t="shared" si="584"/>
        <v>0</v>
      </c>
      <c r="AW140" s="24">
        <f t="shared" si="584"/>
        <v>0</v>
      </c>
      <c r="AX140" s="24">
        <f t="shared" si="584"/>
        <v>0</v>
      </c>
      <c r="AY140" s="24">
        <f t="shared" si="584"/>
        <v>0</v>
      </c>
      <c r="AZ140" s="24">
        <f t="shared" si="584"/>
        <v>0</v>
      </c>
      <c r="BA140" s="24">
        <f t="shared" ref="BA140:BE140" si="587">SUM(BA139)</f>
        <v>0</v>
      </c>
      <c r="BB140" s="24">
        <f t="shared" si="587"/>
        <v>0</v>
      </c>
      <c r="BC140" s="24">
        <f t="shared" si="587"/>
        <v>0</v>
      </c>
      <c r="BD140" s="24">
        <f t="shared" si="587"/>
        <v>0</v>
      </c>
      <c r="BE140" s="24">
        <f t="shared" si="587"/>
        <v>0</v>
      </c>
      <c r="BF140" s="24">
        <f t="shared" si="579"/>
        <v>80</v>
      </c>
      <c r="BG140" s="24">
        <f t="shared" si="580"/>
        <v>250</v>
      </c>
      <c r="BH140" s="24">
        <f t="shared" si="581"/>
        <v>7</v>
      </c>
      <c r="BI140" s="24">
        <f t="shared" si="582"/>
        <v>71</v>
      </c>
      <c r="BJ140" s="24">
        <f t="shared" si="583"/>
        <v>78</v>
      </c>
      <c r="BK140" s="25">
        <f t="shared" si="584"/>
        <v>2</v>
      </c>
      <c r="BL140" s="24">
        <f t="shared" si="584"/>
        <v>0</v>
      </c>
      <c r="BM140" s="24">
        <f t="shared" si="584"/>
        <v>0</v>
      </c>
      <c r="BN140" s="24">
        <f t="shared" si="584"/>
        <v>0</v>
      </c>
      <c r="BO140" s="24">
        <f t="shared" si="584"/>
        <v>7</v>
      </c>
      <c r="BP140" s="24">
        <f t="shared" si="584"/>
        <v>71</v>
      </c>
      <c r="BQ140" s="24">
        <f t="shared" si="584"/>
        <v>78</v>
      </c>
      <c r="BR140" s="124"/>
      <c r="BS140" s="1"/>
    </row>
    <row r="141" spans="1:71" s="2" customFormat="1" ht="23.25" customHeight="1" x14ac:dyDescent="0.3">
      <c r="A141" s="4"/>
      <c r="B141" s="23" t="s">
        <v>49</v>
      </c>
      <c r="C141" s="37">
        <f t="shared" ref="C141:AM141" si="588">C140+C137+C131+C126+C122+C119</f>
        <v>310</v>
      </c>
      <c r="D141" s="37">
        <f t="shared" si="588"/>
        <v>247</v>
      </c>
      <c r="E141" s="37">
        <f t="shared" si="588"/>
        <v>25</v>
      </c>
      <c r="F141" s="37">
        <f t="shared" si="588"/>
        <v>152</v>
      </c>
      <c r="G141" s="37">
        <f t="shared" si="588"/>
        <v>177</v>
      </c>
      <c r="H141" s="37">
        <f>H140+H137+H131+H126+H122+H119</f>
        <v>0</v>
      </c>
      <c r="I141" s="37">
        <f t="shared" ref="I141:L141" si="589">I140+I137+I131+I126+I122+I119</f>
        <v>0</v>
      </c>
      <c r="J141" s="24">
        <f t="shared" si="589"/>
        <v>37</v>
      </c>
      <c r="K141" s="24">
        <f t="shared" si="589"/>
        <v>114</v>
      </c>
      <c r="L141" s="24">
        <f t="shared" si="589"/>
        <v>151</v>
      </c>
      <c r="M141" s="24">
        <f t="shared" si="588"/>
        <v>320</v>
      </c>
      <c r="N141" s="24">
        <f t="shared" si="588"/>
        <v>518</v>
      </c>
      <c r="O141" s="24">
        <f t="shared" si="588"/>
        <v>85</v>
      </c>
      <c r="P141" s="24">
        <f t="shared" si="588"/>
        <v>267</v>
      </c>
      <c r="Q141" s="24">
        <f t="shared" si="588"/>
        <v>352</v>
      </c>
      <c r="R141" s="24">
        <f t="shared" si="588"/>
        <v>445</v>
      </c>
      <c r="S141" s="24">
        <f t="shared" si="588"/>
        <v>787</v>
      </c>
      <c r="T141" s="24">
        <f t="shared" si="588"/>
        <v>95</v>
      </c>
      <c r="U141" s="24">
        <f t="shared" si="588"/>
        <v>263</v>
      </c>
      <c r="V141" s="24">
        <f t="shared" si="588"/>
        <v>358</v>
      </c>
      <c r="W141" s="24">
        <f t="shared" si="588"/>
        <v>360</v>
      </c>
      <c r="X141" s="24">
        <f t="shared" si="588"/>
        <v>401</v>
      </c>
      <c r="Y141" s="24">
        <f t="shared" si="588"/>
        <v>69</v>
      </c>
      <c r="Z141" s="24">
        <f t="shared" si="588"/>
        <v>153</v>
      </c>
      <c r="AA141" s="24">
        <f t="shared" si="588"/>
        <v>222</v>
      </c>
      <c r="AB141" s="24">
        <f t="shared" si="588"/>
        <v>225</v>
      </c>
      <c r="AC141" s="24">
        <f t="shared" si="588"/>
        <v>1420</v>
      </c>
      <c r="AD141" s="24">
        <f t="shared" si="588"/>
        <v>89</v>
      </c>
      <c r="AE141" s="24">
        <f t="shared" si="588"/>
        <v>204</v>
      </c>
      <c r="AF141" s="24">
        <f t="shared" si="588"/>
        <v>293</v>
      </c>
      <c r="AG141" s="24">
        <f t="shared" si="588"/>
        <v>70</v>
      </c>
      <c r="AH141" s="24">
        <f t="shared" si="588"/>
        <v>65</v>
      </c>
      <c r="AI141" s="24">
        <f t="shared" si="588"/>
        <v>17</v>
      </c>
      <c r="AJ141" s="24">
        <f t="shared" si="588"/>
        <v>33</v>
      </c>
      <c r="AK141" s="24">
        <f t="shared" si="588"/>
        <v>50</v>
      </c>
      <c r="AL141" s="24">
        <f t="shared" si="588"/>
        <v>65</v>
      </c>
      <c r="AM141" s="24">
        <f t="shared" si="588"/>
        <v>144</v>
      </c>
      <c r="AN141" s="24">
        <f t="shared" ref="AN141:BE141" si="590">AN140+AN137+AN131+AN126+AN122+AN119</f>
        <v>18</v>
      </c>
      <c r="AO141" s="24">
        <f t="shared" si="590"/>
        <v>30</v>
      </c>
      <c r="AP141" s="24">
        <f t="shared" si="590"/>
        <v>48</v>
      </c>
      <c r="AQ141" s="24">
        <f t="shared" si="590"/>
        <v>0</v>
      </c>
      <c r="AR141" s="24">
        <f t="shared" si="590"/>
        <v>0</v>
      </c>
      <c r="AS141" s="24">
        <f t="shared" si="590"/>
        <v>16</v>
      </c>
      <c r="AT141" s="24">
        <f t="shared" si="590"/>
        <v>9</v>
      </c>
      <c r="AU141" s="24">
        <f t="shared" si="590"/>
        <v>25</v>
      </c>
      <c r="AV141" s="24">
        <f t="shared" si="590"/>
        <v>0</v>
      </c>
      <c r="AW141" s="24">
        <f t="shared" si="590"/>
        <v>0</v>
      </c>
      <c r="AX141" s="24">
        <f t="shared" si="590"/>
        <v>7</v>
      </c>
      <c r="AY141" s="24">
        <f t="shared" si="590"/>
        <v>2</v>
      </c>
      <c r="AZ141" s="24">
        <f t="shared" si="590"/>
        <v>9</v>
      </c>
      <c r="BA141" s="24">
        <f t="shared" si="590"/>
        <v>0</v>
      </c>
      <c r="BB141" s="24">
        <f t="shared" si="590"/>
        <v>0</v>
      </c>
      <c r="BC141" s="24">
        <f t="shared" si="590"/>
        <v>1</v>
      </c>
      <c r="BD141" s="24">
        <f t="shared" si="590"/>
        <v>0</v>
      </c>
      <c r="BE141" s="24">
        <f t="shared" si="590"/>
        <v>1</v>
      </c>
      <c r="BF141" s="24">
        <f t="shared" si="579"/>
        <v>1795</v>
      </c>
      <c r="BG141" s="24">
        <f t="shared" si="580"/>
        <v>3582</v>
      </c>
      <c r="BH141" s="24">
        <f t="shared" si="581"/>
        <v>459</v>
      </c>
      <c r="BI141" s="24">
        <f t="shared" si="582"/>
        <v>1227</v>
      </c>
      <c r="BJ141" s="24">
        <f t="shared" si="583"/>
        <v>1686</v>
      </c>
      <c r="BK141" s="24">
        <f t="shared" ref="BK141:BQ141" si="591">BK140+BK137+BK131+BK126+BK122+BK119</f>
        <v>8</v>
      </c>
      <c r="BL141" s="24">
        <f t="shared" si="591"/>
        <v>163</v>
      </c>
      <c r="BM141" s="24">
        <f t="shared" si="591"/>
        <v>522</v>
      </c>
      <c r="BN141" s="24">
        <f t="shared" si="591"/>
        <v>685</v>
      </c>
      <c r="BO141" s="24">
        <f t="shared" si="591"/>
        <v>296</v>
      </c>
      <c r="BP141" s="24">
        <f t="shared" si="591"/>
        <v>705</v>
      </c>
      <c r="BQ141" s="24">
        <f t="shared" si="591"/>
        <v>1001</v>
      </c>
      <c r="BR141" s="124"/>
      <c r="BS141" s="1"/>
    </row>
    <row r="142" spans="1:71" ht="23.25" customHeight="1" x14ac:dyDescent="0.3">
      <c r="A142" s="20"/>
      <c r="B142" s="41" t="s">
        <v>64</v>
      </c>
      <c r="C142" s="30"/>
      <c r="D142" s="31"/>
      <c r="E142" s="31"/>
      <c r="F142" s="31"/>
      <c r="G142" s="31"/>
      <c r="H142" s="31"/>
      <c r="I142" s="31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  <c r="AA142" s="22"/>
      <c r="AB142" s="22"/>
      <c r="AC142" s="22"/>
      <c r="AD142" s="22"/>
      <c r="AE142" s="22"/>
      <c r="AF142" s="22"/>
      <c r="AG142" s="22"/>
      <c r="AH142" s="22"/>
      <c r="AI142" s="22"/>
      <c r="AJ142" s="22"/>
      <c r="AK142" s="22"/>
      <c r="AL142" s="22"/>
      <c r="AM142" s="22"/>
      <c r="AN142" s="22"/>
      <c r="AO142" s="22"/>
      <c r="AP142" s="22"/>
      <c r="AQ142" s="22"/>
      <c r="AR142" s="22"/>
      <c r="AS142" s="22"/>
      <c r="AT142" s="22"/>
      <c r="AU142" s="22"/>
      <c r="AV142" s="22"/>
      <c r="AW142" s="22"/>
      <c r="AX142" s="22"/>
      <c r="AY142" s="22"/>
      <c r="AZ142" s="22"/>
      <c r="BA142" s="22"/>
      <c r="BB142" s="22"/>
      <c r="BC142" s="22"/>
      <c r="BD142" s="22"/>
      <c r="BE142" s="22"/>
      <c r="BF142" s="22"/>
      <c r="BG142" s="22"/>
      <c r="BH142" s="22"/>
      <c r="BI142" s="22"/>
      <c r="BJ142" s="22"/>
      <c r="BK142" s="130"/>
      <c r="BL142" s="22"/>
      <c r="BM142" s="22"/>
      <c r="BN142" s="22"/>
      <c r="BO142" s="22"/>
      <c r="BP142" s="22"/>
      <c r="BQ142" s="22"/>
      <c r="BR142" s="124"/>
    </row>
    <row r="143" spans="1:71" s="2" customFormat="1" ht="23.25" customHeight="1" x14ac:dyDescent="0.3">
      <c r="A143" s="4"/>
      <c r="B143" s="40" t="s">
        <v>92</v>
      </c>
      <c r="C143" s="37"/>
      <c r="D143" s="42"/>
      <c r="E143" s="42"/>
      <c r="F143" s="42"/>
      <c r="G143" s="42"/>
      <c r="H143" s="42"/>
      <c r="I143" s="42"/>
      <c r="J143" s="24"/>
      <c r="K143" s="24"/>
      <c r="L143" s="24"/>
      <c r="M143" s="24"/>
      <c r="N143" s="24"/>
      <c r="O143" s="24"/>
      <c r="P143" s="24"/>
      <c r="Q143" s="24"/>
      <c r="R143" s="24"/>
      <c r="S143" s="24"/>
      <c r="T143" s="24"/>
      <c r="U143" s="24"/>
      <c r="V143" s="24"/>
      <c r="W143" s="24"/>
      <c r="X143" s="24"/>
      <c r="Y143" s="24"/>
      <c r="Z143" s="24"/>
      <c r="AA143" s="24"/>
      <c r="AB143" s="24"/>
      <c r="AC143" s="24"/>
      <c r="AD143" s="24"/>
      <c r="AE143" s="24"/>
      <c r="AF143" s="24"/>
      <c r="AG143" s="24"/>
      <c r="AH143" s="24"/>
      <c r="AI143" s="24"/>
      <c r="AJ143" s="24"/>
      <c r="AK143" s="24"/>
      <c r="AL143" s="24"/>
      <c r="AM143" s="24"/>
      <c r="AN143" s="24"/>
      <c r="AO143" s="24"/>
      <c r="AP143" s="24"/>
      <c r="AQ143" s="24"/>
      <c r="AR143" s="24"/>
      <c r="AS143" s="24"/>
      <c r="AT143" s="24"/>
      <c r="AU143" s="24"/>
      <c r="AV143" s="24"/>
      <c r="AW143" s="24"/>
      <c r="AX143" s="24"/>
      <c r="AY143" s="24"/>
      <c r="AZ143" s="24"/>
      <c r="BA143" s="24"/>
      <c r="BB143" s="24"/>
      <c r="BC143" s="24"/>
      <c r="BD143" s="24"/>
      <c r="BE143" s="24"/>
      <c r="BF143" s="24"/>
      <c r="BG143" s="24"/>
      <c r="BH143" s="24"/>
      <c r="BI143" s="24"/>
      <c r="BJ143" s="24"/>
      <c r="BK143" s="25"/>
      <c r="BL143" s="24"/>
      <c r="BM143" s="24"/>
      <c r="BN143" s="24"/>
      <c r="BO143" s="24"/>
      <c r="BP143" s="24"/>
      <c r="BQ143" s="24"/>
      <c r="BR143" s="124"/>
      <c r="BS143" s="1"/>
    </row>
    <row r="144" spans="1:71" s="2" customFormat="1" ht="23.25" customHeight="1" x14ac:dyDescent="0.3">
      <c r="A144" s="4"/>
      <c r="B144" s="95" t="s">
        <v>128</v>
      </c>
      <c r="C144" s="24">
        <v>0</v>
      </c>
      <c r="D144" s="24">
        <v>0</v>
      </c>
      <c r="E144" s="22">
        <v>0</v>
      </c>
      <c r="F144" s="22">
        <v>0</v>
      </c>
      <c r="G144" s="22">
        <f t="shared" ref="G144" si="592">E144+F144</f>
        <v>0</v>
      </c>
      <c r="H144" s="22">
        <v>0</v>
      </c>
      <c r="I144" s="30">
        <v>0</v>
      </c>
      <c r="J144" s="22">
        <v>0</v>
      </c>
      <c r="K144" s="22">
        <v>0</v>
      </c>
      <c r="L144" s="22">
        <f>SUM(J144:K144)</f>
        <v>0</v>
      </c>
      <c r="M144" s="22">
        <v>25</v>
      </c>
      <c r="N144" s="22">
        <v>3</v>
      </c>
      <c r="O144" s="22">
        <v>0</v>
      </c>
      <c r="P144" s="22">
        <v>0</v>
      </c>
      <c r="Q144" s="22">
        <f t="shared" ref="Q144" si="593">O144+P144</f>
        <v>0</v>
      </c>
      <c r="R144" s="24">
        <v>5</v>
      </c>
      <c r="S144" s="24">
        <v>7</v>
      </c>
      <c r="T144" s="22">
        <v>2</v>
      </c>
      <c r="U144" s="22">
        <v>6</v>
      </c>
      <c r="V144" s="22">
        <f t="shared" ref="V144" si="594">T144+U144</f>
        <v>8</v>
      </c>
      <c r="W144" s="22">
        <v>10</v>
      </c>
      <c r="X144" s="22">
        <v>6</v>
      </c>
      <c r="Y144" s="22">
        <v>1</v>
      </c>
      <c r="Z144" s="22">
        <v>1</v>
      </c>
      <c r="AA144" s="22">
        <f t="shared" ref="AA144" si="595">Y144+Z144</f>
        <v>2</v>
      </c>
      <c r="AB144" s="22">
        <v>5</v>
      </c>
      <c r="AC144" s="22">
        <v>50</v>
      </c>
      <c r="AD144" s="22">
        <v>7</v>
      </c>
      <c r="AE144" s="22">
        <v>5</v>
      </c>
      <c r="AF144" s="22">
        <f t="shared" ref="AF144" si="596">AD144+AE144</f>
        <v>12</v>
      </c>
      <c r="AG144" s="22">
        <v>5</v>
      </c>
      <c r="AH144" s="22">
        <v>31</v>
      </c>
      <c r="AI144" s="22">
        <v>8</v>
      </c>
      <c r="AJ144" s="22">
        <v>14</v>
      </c>
      <c r="AK144" s="22">
        <f t="shared" ref="AK144" si="597">AI144+AJ144</f>
        <v>22</v>
      </c>
      <c r="AL144" s="22">
        <v>5</v>
      </c>
      <c r="AM144" s="22">
        <v>9</v>
      </c>
      <c r="AN144" s="22">
        <v>9</v>
      </c>
      <c r="AO144" s="22">
        <v>4</v>
      </c>
      <c r="AP144" s="22">
        <f t="shared" ref="AP144" si="598">AN144+AO144</f>
        <v>13</v>
      </c>
      <c r="AQ144" s="22">
        <v>0</v>
      </c>
      <c r="AR144" s="22">
        <v>0</v>
      </c>
      <c r="AS144" s="22">
        <v>0</v>
      </c>
      <c r="AT144" s="22">
        <v>0</v>
      </c>
      <c r="AU144" s="22">
        <f t="shared" ref="AU144" si="599">AS144+AT144</f>
        <v>0</v>
      </c>
      <c r="AV144" s="22">
        <v>0</v>
      </c>
      <c r="AW144" s="22">
        <v>0</v>
      </c>
      <c r="AX144" s="22">
        <v>0</v>
      </c>
      <c r="AY144" s="22">
        <v>0</v>
      </c>
      <c r="AZ144" s="22">
        <f t="shared" ref="AZ144" si="600">AX144+AY144</f>
        <v>0</v>
      </c>
      <c r="BA144" s="22">
        <v>0</v>
      </c>
      <c r="BB144" s="22">
        <v>0</v>
      </c>
      <c r="BC144" s="22">
        <v>0</v>
      </c>
      <c r="BD144" s="22">
        <v>0</v>
      </c>
      <c r="BE144" s="22">
        <f t="shared" ref="BE144" si="601">BC144+BD144</f>
        <v>0</v>
      </c>
      <c r="BF144" s="24">
        <f t="shared" ref="BF144:BF147" si="602">C144+M144+R144+W144+AB144+AG144+AL144+AQ144+AV144+BA144+H144</f>
        <v>55</v>
      </c>
      <c r="BG144" s="24">
        <f t="shared" ref="BG144:BG147" si="603">D144+N144+S144+X144+AC144+AH144+AM144+AR144+AW144+BB144+I144</f>
        <v>106</v>
      </c>
      <c r="BH144" s="24">
        <f t="shared" ref="BH144:BH147" si="604">E144+O144+T144+Y144+AD144+AI144+AN144+AS144+AX144+BC144+J144</f>
        <v>27</v>
      </c>
      <c r="BI144" s="24">
        <f t="shared" ref="BI144:BI147" si="605">F144+P144+U144+Z144+AE144+AJ144+AO144+AT144+AY144+BD144+K144</f>
        <v>30</v>
      </c>
      <c r="BJ144" s="24">
        <f t="shared" ref="BJ144:BJ147" si="606">G144+Q144+V144+AA144+AF144+AK144+AP144+AU144+AZ144+BE144+L144</f>
        <v>57</v>
      </c>
      <c r="BK144" s="25">
        <v>1</v>
      </c>
      <c r="BL144" s="24">
        <f>IF(BK144=1,BH144,"0")</f>
        <v>27</v>
      </c>
      <c r="BM144" s="24">
        <f>IF(BK144=1,BI144,"0")</f>
        <v>30</v>
      </c>
      <c r="BN144" s="24">
        <f>BL144+BM144</f>
        <v>57</v>
      </c>
      <c r="BO144" s="24" t="str">
        <f>IF(BK144=2,BH144,"0")</f>
        <v>0</v>
      </c>
      <c r="BP144" s="24" t="str">
        <f>IF(BK144=2,BI144,"0")</f>
        <v>0</v>
      </c>
      <c r="BQ144" s="24">
        <f>BO144+BP144</f>
        <v>0</v>
      </c>
      <c r="BR144" s="124"/>
      <c r="BS144" s="1"/>
    </row>
    <row r="145" spans="1:71" s="2" customFormat="1" ht="23.25" customHeight="1" x14ac:dyDescent="0.3">
      <c r="A145" s="4"/>
      <c r="B145" s="23" t="s">
        <v>47</v>
      </c>
      <c r="C145" s="24">
        <f>SUM(C144:C144)</f>
        <v>0</v>
      </c>
      <c r="D145" s="24">
        <f t="shared" ref="D145:AM145" si="607">SUM(D144:D144)</f>
        <v>0</v>
      </c>
      <c r="E145" s="24">
        <f t="shared" si="607"/>
        <v>0</v>
      </c>
      <c r="F145" s="24">
        <f t="shared" si="607"/>
        <v>0</v>
      </c>
      <c r="G145" s="24">
        <f t="shared" si="607"/>
        <v>0</v>
      </c>
      <c r="H145" s="24">
        <f>SUM(H144:H144)</f>
        <v>0</v>
      </c>
      <c r="I145" s="37">
        <f t="shared" ref="I145" si="608">SUM(I144:I144)</f>
        <v>0</v>
      </c>
      <c r="J145" s="24">
        <f t="shared" ref="J145" si="609">SUM(J144:J144)</f>
        <v>0</v>
      </c>
      <c r="K145" s="24">
        <f t="shared" ref="K145" si="610">SUM(K144:K144)</f>
        <v>0</v>
      </c>
      <c r="L145" s="24">
        <f t="shared" ref="L145" si="611">SUM(L144:L144)</f>
        <v>0</v>
      </c>
      <c r="M145" s="24">
        <f t="shared" si="607"/>
        <v>25</v>
      </c>
      <c r="N145" s="24">
        <f t="shared" si="607"/>
        <v>3</v>
      </c>
      <c r="O145" s="24">
        <f t="shared" si="607"/>
        <v>0</v>
      </c>
      <c r="P145" s="24">
        <f t="shared" si="607"/>
        <v>0</v>
      </c>
      <c r="Q145" s="24">
        <f t="shared" si="607"/>
        <v>0</v>
      </c>
      <c r="R145" s="24">
        <f t="shared" si="607"/>
        <v>5</v>
      </c>
      <c r="S145" s="24">
        <f t="shared" si="607"/>
        <v>7</v>
      </c>
      <c r="T145" s="24">
        <f t="shared" si="607"/>
        <v>2</v>
      </c>
      <c r="U145" s="24">
        <f t="shared" si="607"/>
        <v>6</v>
      </c>
      <c r="V145" s="24">
        <f t="shared" si="607"/>
        <v>8</v>
      </c>
      <c r="W145" s="24">
        <f t="shared" si="607"/>
        <v>10</v>
      </c>
      <c r="X145" s="24">
        <f t="shared" si="607"/>
        <v>6</v>
      </c>
      <c r="Y145" s="24">
        <f t="shared" si="607"/>
        <v>1</v>
      </c>
      <c r="Z145" s="24">
        <f t="shared" si="607"/>
        <v>1</v>
      </c>
      <c r="AA145" s="24">
        <f t="shared" si="607"/>
        <v>2</v>
      </c>
      <c r="AB145" s="24">
        <f t="shared" si="607"/>
        <v>5</v>
      </c>
      <c r="AC145" s="24">
        <f t="shared" si="607"/>
        <v>50</v>
      </c>
      <c r="AD145" s="24">
        <f t="shared" si="607"/>
        <v>7</v>
      </c>
      <c r="AE145" s="24">
        <f t="shared" si="607"/>
        <v>5</v>
      </c>
      <c r="AF145" s="24">
        <f t="shared" si="607"/>
        <v>12</v>
      </c>
      <c r="AG145" s="24">
        <f t="shared" si="607"/>
        <v>5</v>
      </c>
      <c r="AH145" s="24">
        <f t="shared" si="607"/>
        <v>31</v>
      </c>
      <c r="AI145" s="24">
        <f t="shared" si="607"/>
        <v>8</v>
      </c>
      <c r="AJ145" s="24">
        <f t="shared" si="607"/>
        <v>14</v>
      </c>
      <c r="AK145" s="24">
        <f t="shared" si="607"/>
        <v>22</v>
      </c>
      <c r="AL145" s="24">
        <f t="shared" si="607"/>
        <v>5</v>
      </c>
      <c r="AM145" s="24">
        <f t="shared" si="607"/>
        <v>9</v>
      </c>
      <c r="AN145" s="24">
        <f t="shared" ref="AN145:BE145" si="612">SUM(AN144:AN144)</f>
        <v>9</v>
      </c>
      <c r="AO145" s="24">
        <f t="shared" si="612"/>
        <v>4</v>
      </c>
      <c r="AP145" s="24">
        <f t="shared" si="612"/>
        <v>13</v>
      </c>
      <c r="AQ145" s="24">
        <f t="shared" si="612"/>
        <v>0</v>
      </c>
      <c r="AR145" s="24">
        <f t="shared" si="612"/>
        <v>0</v>
      </c>
      <c r="AS145" s="24">
        <f t="shared" si="612"/>
        <v>0</v>
      </c>
      <c r="AT145" s="24">
        <f t="shared" si="612"/>
        <v>0</v>
      </c>
      <c r="AU145" s="24">
        <f t="shared" si="612"/>
        <v>0</v>
      </c>
      <c r="AV145" s="24">
        <f t="shared" si="612"/>
        <v>0</v>
      </c>
      <c r="AW145" s="24">
        <f t="shared" si="612"/>
        <v>0</v>
      </c>
      <c r="AX145" s="24">
        <f t="shared" si="612"/>
        <v>0</v>
      </c>
      <c r="AY145" s="24">
        <f t="shared" si="612"/>
        <v>0</v>
      </c>
      <c r="AZ145" s="24">
        <f t="shared" si="612"/>
        <v>0</v>
      </c>
      <c r="BA145" s="24">
        <f t="shared" si="612"/>
        <v>0</v>
      </c>
      <c r="BB145" s="24">
        <f t="shared" si="612"/>
        <v>0</v>
      </c>
      <c r="BC145" s="24">
        <f t="shared" si="612"/>
        <v>0</v>
      </c>
      <c r="BD145" s="24">
        <f t="shared" si="612"/>
        <v>0</v>
      </c>
      <c r="BE145" s="24">
        <f t="shared" si="612"/>
        <v>0</v>
      </c>
      <c r="BF145" s="24">
        <f t="shared" si="602"/>
        <v>55</v>
      </c>
      <c r="BG145" s="24">
        <f t="shared" si="603"/>
        <v>106</v>
      </c>
      <c r="BH145" s="24">
        <f t="shared" si="604"/>
        <v>27</v>
      </c>
      <c r="BI145" s="24">
        <f t="shared" si="605"/>
        <v>30</v>
      </c>
      <c r="BJ145" s="24">
        <f t="shared" si="606"/>
        <v>57</v>
      </c>
      <c r="BK145" s="25"/>
      <c r="BL145" s="24">
        <f t="shared" ref="BL145:BQ145" si="613">SUM(BL144:BL144)</f>
        <v>27</v>
      </c>
      <c r="BM145" s="24">
        <f t="shared" si="613"/>
        <v>30</v>
      </c>
      <c r="BN145" s="24">
        <f t="shared" si="613"/>
        <v>57</v>
      </c>
      <c r="BO145" s="24">
        <f t="shared" si="613"/>
        <v>0</v>
      </c>
      <c r="BP145" s="24">
        <f t="shared" si="613"/>
        <v>0</v>
      </c>
      <c r="BQ145" s="24">
        <f t="shared" si="613"/>
        <v>0</v>
      </c>
      <c r="BR145" s="124"/>
      <c r="BS145" s="1"/>
    </row>
    <row r="146" spans="1:71" s="2" customFormat="1" ht="23.25" customHeight="1" x14ac:dyDescent="0.3">
      <c r="A146" s="4"/>
      <c r="B146" s="23" t="s">
        <v>65</v>
      </c>
      <c r="C146" s="37">
        <f>C145</f>
        <v>0</v>
      </c>
      <c r="D146" s="37">
        <f t="shared" ref="D146:BQ146" si="614">D145</f>
        <v>0</v>
      </c>
      <c r="E146" s="37">
        <f t="shared" si="614"/>
        <v>0</v>
      </c>
      <c r="F146" s="37">
        <f t="shared" si="614"/>
        <v>0</v>
      </c>
      <c r="G146" s="37">
        <f t="shared" si="614"/>
        <v>0</v>
      </c>
      <c r="H146" s="37">
        <f>H145</f>
        <v>0</v>
      </c>
      <c r="I146" s="37">
        <f t="shared" ref="I146:L146" si="615">I145</f>
        <v>0</v>
      </c>
      <c r="J146" s="24">
        <f t="shared" si="615"/>
        <v>0</v>
      </c>
      <c r="K146" s="24">
        <f t="shared" si="615"/>
        <v>0</v>
      </c>
      <c r="L146" s="24">
        <f t="shared" si="615"/>
        <v>0</v>
      </c>
      <c r="M146" s="24">
        <f t="shared" si="614"/>
        <v>25</v>
      </c>
      <c r="N146" s="24">
        <f t="shared" si="614"/>
        <v>3</v>
      </c>
      <c r="O146" s="24">
        <f t="shared" si="614"/>
        <v>0</v>
      </c>
      <c r="P146" s="24">
        <f t="shared" si="614"/>
        <v>0</v>
      </c>
      <c r="Q146" s="24">
        <f t="shared" si="614"/>
        <v>0</v>
      </c>
      <c r="R146" s="24">
        <f t="shared" si="614"/>
        <v>5</v>
      </c>
      <c r="S146" s="24">
        <f t="shared" si="614"/>
        <v>7</v>
      </c>
      <c r="T146" s="24">
        <f t="shared" si="614"/>
        <v>2</v>
      </c>
      <c r="U146" s="24">
        <f t="shared" si="614"/>
        <v>6</v>
      </c>
      <c r="V146" s="24">
        <f t="shared" si="614"/>
        <v>8</v>
      </c>
      <c r="W146" s="24">
        <f t="shared" si="614"/>
        <v>10</v>
      </c>
      <c r="X146" s="24">
        <f t="shared" si="614"/>
        <v>6</v>
      </c>
      <c r="Y146" s="24">
        <f t="shared" si="614"/>
        <v>1</v>
      </c>
      <c r="Z146" s="24">
        <f t="shared" si="614"/>
        <v>1</v>
      </c>
      <c r="AA146" s="24">
        <f t="shared" si="614"/>
        <v>2</v>
      </c>
      <c r="AB146" s="24">
        <f t="shared" si="614"/>
        <v>5</v>
      </c>
      <c r="AC146" s="24">
        <f t="shared" si="614"/>
        <v>50</v>
      </c>
      <c r="AD146" s="24">
        <f t="shared" si="614"/>
        <v>7</v>
      </c>
      <c r="AE146" s="24">
        <f t="shared" si="614"/>
        <v>5</v>
      </c>
      <c r="AF146" s="24">
        <f t="shared" si="614"/>
        <v>12</v>
      </c>
      <c r="AG146" s="24">
        <f t="shared" si="614"/>
        <v>5</v>
      </c>
      <c r="AH146" s="24">
        <f t="shared" si="614"/>
        <v>31</v>
      </c>
      <c r="AI146" s="24">
        <f t="shared" si="614"/>
        <v>8</v>
      </c>
      <c r="AJ146" s="24">
        <f t="shared" si="614"/>
        <v>14</v>
      </c>
      <c r="AK146" s="24">
        <f t="shared" si="614"/>
        <v>22</v>
      </c>
      <c r="AL146" s="24">
        <f t="shared" si="614"/>
        <v>5</v>
      </c>
      <c r="AM146" s="24">
        <f t="shared" si="614"/>
        <v>9</v>
      </c>
      <c r="AN146" s="24">
        <f t="shared" si="614"/>
        <v>9</v>
      </c>
      <c r="AO146" s="24">
        <f t="shared" si="614"/>
        <v>4</v>
      </c>
      <c r="AP146" s="24">
        <f t="shared" si="614"/>
        <v>13</v>
      </c>
      <c r="AQ146" s="24">
        <f t="shared" si="614"/>
        <v>0</v>
      </c>
      <c r="AR146" s="24">
        <f t="shared" si="614"/>
        <v>0</v>
      </c>
      <c r="AS146" s="24">
        <f t="shared" si="614"/>
        <v>0</v>
      </c>
      <c r="AT146" s="24">
        <f t="shared" si="614"/>
        <v>0</v>
      </c>
      <c r="AU146" s="24">
        <f t="shared" si="614"/>
        <v>0</v>
      </c>
      <c r="AV146" s="24">
        <f t="shared" si="614"/>
        <v>0</v>
      </c>
      <c r="AW146" s="24">
        <f t="shared" si="614"/>
        <v>0</v>
      </c>
      <c r="AX146" s="24">
        <f t="shared" si="614"/>
        <v>0</v>
      </c>
      <c r="AY146" s="24">
        <f t="shared" si="614"/>
        <v>0</v>
      </c>
      <c r="AZ146" s="24">
        <f t="shared" si="614"/>
        <v>0</v>
      </c>
      <c r="BA146" s="24">
        <f t="shared" si="614"/>
        <v>0</v>
      </c>
      <c r="BB146" s="24">
        <f t="shared" si="614"/>
        <v>0</v>
      </c>
      <c r="BC146" s="24">
        <f t="shared" si="614"/>
        <v>0</v>
      </c>
      <c r="BD146" s="24">
        <f t="shared" si="614"/>
        <v>0</v>
      </c>
      <c r="BE146" s="24">
        <f t="shared" si="614"/>
        <v>0</v>
      </c>
      <c r="BF146" s="24">
        <f t="shared" si="602"/>
        <v>55</v>
      </c>
      <c r="BG146" s="24">
        <f t="shared" si="603"/>
        <v>106</v>
      </c>
      <c r="BH146" s="24">
        <f t="shared" si="604"/>
        <v>27</v>
      </c>
      <c r="BI146" s="24">
        <f t="shared" si="605"/>
        <v>30</v>
      </c>
      <c r="BJ146" s="24">
        <f t="shared" si="606"/>
        <v>57</v>
      </c>
      <c r="BK146" s="24">
        <f t="shared" si="614"/>
        <v>0</v>
      </c>
      <c r="BL146" s="24">
        <f t="shared" si="614"/>
        <v>27</v>
      </c>
      <c r="BM146" s="24">
        <f>BM145</f>
        <v>30</v>
      </c>
      <c r="BN146" s="24">
        <f t="shared" si="614"/>
        <v>57</v>
      </c>
      <c r="BO146" s="24">
        <f t="shared" si="614"/>
        <v>0</v>
      </c>
      <c r="BP146" s="24">
        <f t="shared" si="614"/>
        <v>0</v>
      </c>
      <c r="BQ146" s="24">
        <f t="shared" si="614"/>
        <v>0</v>
      </c>
      <c r="BR146" s="124"/>
      <c r="BS146" s="1"/>
    </row>
    <row r="147" spans="1:71" s="2" customFormat="1" ht="23.25" customHeight="1" x14ac:dyDescent="0.3">
      <c r="A147" s="26"/>
      <c r="B147" s="27" t="s">
        <v>34</v>
      </c>
      <c r="C147" s="46">
        <f t="shared" ref="C147:AM147" si="616">C146+C141</f>
        <v>310</v>
      </c>
      <c r="D147" s="46">
        <f t="shared" si="616"/>
        <v>247</v>
      </c>
      <c r="E147" s="46">
        <f t="shared" si="616"/>
        <v>25</v>
      </c>
      <c r="F147" s="46">
        <f t="shared" si="616"/>
        <v>152</v>
      </c>
      <c r="G147" s="46">
        <f t="shared" si="616"/>
        <v>177</v>
      </c>
      <c r="H147" s="46">
        <f>H146+H141</f>
        <v>0</v>
      </c>
      <c r="I147" s="46">
        <f t="shared" ref="I147" si="617">I146+I141</f>
        <v>0</v>
      </c>
      <c r="J147" s="28">
        <f t="shared" ref="J147" si="618">J146+J141</f>
        <v>37</v>
      </c>
      <c r="K147" s="28">
        <f t="shared" ref="K147" si="619">K146+K141</f>
        <v>114</v>
      </c>
      <c r="L147" s="28">
        <f t="shared" ref="L147" si="620">L146+L141</f>
        <v>151</v>
      </c>
      <c r="M147" s="28">
        <f t="shared" si="616"/>
        <v>345</v>
      </c>
      <c r="N147" s="28">
        <f t="shared" si="616"/>
        <v>521</v>
      </c>
      <c r="O147" s="28">
        <f t="shared" si="616"/>
        <v>85</v>
      </c>
      <c r="P147" s="28">
        <f t="shared" si="616"/>
        <v>267</v>
      </c>
      <c r="Q147" s="28">
        <f t="shared" si="616"/>
        <v>352</v>
      </c>
      <c r="R147" s="28">
        <f t="shared" si="616"/>
        <v>450</v>
      </c>
      <c r="S147" s="28">
        <f t="shared" si="616"/>
        <v>794</v>
      </c>
      <c r="T147" s="28">
        <f t="shared" si="616"/>
        <v>97</v>
      </c>
      <c r="U147" s="28">
        <f t="shared" si="616"/>
        <v>269</v>
      </c>
      <c r="V147" s="28">
        <f t="shared" si="616"/>
        <v>366</v>
      </c>
      <c r="W147" s="28">
        <f t="shared" si="616"/>
        <v>370</v>
      </c>
      <c r="X147" s="28">
        <f t="shared" si="616"/>
        <v>407</v>
      </c>
      <c r="Y147" s="28">
        <f t="shared" si="616"/>
        <v>70</v>
      </c>
      <c r="Z147" s="28">
        <f t="shared" si="616"/>
        <v>154</v>
      </c>
      <c r="AA147" s="28">
        <f t="shared" si="616"/>
        <v>224</v>
      </c>
      <c r="AB147" s="28">
        <f t="shared" si="616"/>
        <v>230</v>
      </c>
      <c r="AC147" s="28">
        <f t="shared" si="616"/>
        <v>1470</v>
      </c>
      <c r="AD147" s="28">
        <f t="shared" si="616"/>
        <v>96</v>
      </c>
      <c r="AE147" s="28">
        <f t="shared" si="616"/>
        <v>209</v>
      </c>
      <c r="AF147" s="28">
        <f t="shared" si="616"/>
        <v>305</v>
      </c>
      <c r="AG147" s="28">
        <f t="shared" si="616"/>
        <v>75</v>
      </c>
      <c r="AH147" s="28">
        <f t="shared" si="616"/>
        <v>96</v>
      </c>
      <c r="AI147" s="28">
        <f t="shared" si="616"/>
        <v>25</v>
      </c>
      <c r="AJ147" s="28">
        <f t="shared" si="616"/>
        <v>47</v>
      </c>
      <c r="AK147" s="28">
        <f t="shared" si="616"/>
        <v>72</v>
      </c>
      <c r="AL147" s="28">
        <f t="shared" si="616"/>
        <v>70</v>
      </c>
      <c r="AM147" s="28">
        <f t="shared" si="616"/>
        <v>153</v>
      </c>
      <c r="AN147" s="28">
        <f t="shared" ref="AN147:BQ147" si="621">AN146+AN141</f>
        <v>27</v>
      </c>
      <c r="AO147" s="28">
        <f t="shared" si="621"/>
        <v>34</v>
      </c>
      <c r="AP147" s="28">
        <f t="shared" si="621"/>
        <v>61</v>
      </c>
      <c r="AQ147" s="28">
        <f t="shared" si="621"/>
        <v>0</v>
      </c>
      <c r="AR147" s="28">
        <f t="shared" si="621"/>
        <v>0</v>
      </c>
      <c r="AS147" s="28">
        <f t="shared" si="621"/>
        <v>16</v>
      </c>
      <c r="AT147" s="28">
        <f t="shared" si="621"/>
        <v>9</v>
      </c>
      <c r="AU147" s="28">
        <f t="shared" si="621"/>
        <v>25</v>
      </c>
      <c r="AV147" s="28">
        <f t="shared" si="621"/>
        <v>0</v>
      </c>
      <c r="AW147" s="28">
        <f t="shared" si="621"/>
        <v>0</v>
      </c>
      <c r="AX147" s="28">
        <f t="shared" si="621"/>
        <v>7</v>
      </c>
      <c r="AY147" s="28">
        <f t="shared" si="621"/>
        <v>2</v>
      </c>
      <c r="AZ147" s="28">
        <f t="shared" si="621"/>
        <v>9</v>
      </c>
      <c r="BA147" s="28">
        <f t="shared" si="621"/>
        <v>0</v>
      </c>
      <c r="BB147" s="28">
        <f t="shared" si="621"/>
        <v>0</v>
      </c>
      <c r="BC147" s="28">
        <f t="shared" si="621"/>
        <v>1</v>
      </c>
      <c r="BD147" s="28">
        <f t="shared" si="621"/>
        <v>0</v>
      </c>
      <c r="BE147" s="28">
        <f t="shared" si="621"/>
        <v>1</v>
      </c>
      <c r="BF147" s="28">
        <f t="shared" si="602"/>
        <v>1850</v>
      </c>
      <c r="BG147" s="28">
        <f t="shared" si="603"/>
        <v>3688</v>
      </c>
      <c r="BH147" s="28">
        <f t="shared" si="604"/>
        <v>486</v>
      </c>
      <c r="BI147" s="28">
        <f t="shared" si="605"/>
        <v>1257</v>
      </c>
      <c r="BJ147" s="28">
        <f t="shared" si="606"/>
        <v>1743</v>
      </c>
      <c r="BK147" s="28">
        <f t="shared" si="621"/>
        <v>8</v>
      </c>
      <c r="BL147" s="28">
        <f t="shared" si="621"/>
        <v>190</v>
      </c>
      <c r="BM147" s="28">
        <f>BM146+BM141</f>
        <v>552</v>
      </c>
      <c r="BN147" s="28">
        <f t="shared" si="621"/>
        <v>742</v>
      </c>
      <c r="BO147" s="28">
        <f t="shared" si="621"/>
        <v>296</v>
      </c>
      <c r="BP147" s="28">
        <f t="shared" si="621"/>
        <v>705</v>
      </c>
      <c r="BQ147" s="28">
        <f t="shared" si="621"/>
        <v>1001</v>
      </c>
      <c r="BR147" s="124"/>
      <c r="BS147" s="1"/>
    </row>
    <row r="148" spans="1:71" ht="23.25" customHeight="1" x14ac:dyDescent="0.3">
      <c r="A148" s="4" t="s">
        <v>39</v>
      </c>
      <c r="B148" s="5"/>
      <c r="C148" s="30"/>
      <c r="D148" s="31"/>
      <c r="E148" s="31"/>
      <c r="F148" s="31"/>
      <c r="G148" s="31"/>
      <c r="H148" s="31"/>
      <c r="I148" s="31"/>
      <c r="J148" s="31"/>
      <c r="K148" s="31"/>
      <c r="L148" s="31"/>
      <c r="M148" s="31"/>
      <c r="N148" s="31"/>
      <c r="O148" s="31"/>
      <c r="P148" s="31"/>
      <c r="Q148" s="31"/>
      <c r="R148" s="31"/>
      <c r="S148" s="31"/>
      <c r="T148" s="31"/>
      <c r="U148" s="31"/>
      <c r="V148" s="31"/>
      <c r="W148" s="31"/>
      <c r="X148" s="31"/>
      <c r="Y148" s="31"/>
      <c r="Z148" s="31"/>
      <c r="AA148" s="31"/>
      <c r="AB148" s="31"/>
      <c r="AC148" s="31"/>
      <c r="AD148" s="31"/>
      <c r="AE148" s="31"/>
      <c r="AF148" s="31"/>
      <c r="AG148" s="31"/>
      <c r="AH148" s="31"/>
      <c r="AI148" s="31"/>
      <c r="AJ148" s="31"/>
      <c r="AK148" s="31"/>
      <c r="AL148" s="31"/>
      <c r="AM148" s="31"/>
      <c r="AN148" s="31"/>
      <c r="AO148" s="31"/>
      <c r="AP148" s="31"/>
      <c r="AQ148" s="31"/>
      <c r="AR148" s="31"/>
      <c r="AS148" s="31"/>
      <c r="AT148" s="31"/>
      <c r="AU148" s="31"/>
      <c r="AV148" s="31"/>
      <c r="AW148" s="31"/>
      <c r="AX148" s="31"/>
      <c r="AY148" s="31"/>
      <c r="AZ148" s="31"/>
      <c r="BA148" s="31"/>
      <c r="BB148" s="31"/>
      <c r="BC148" s="31"/>
      <c r="BD148" s="31"/>
      <c r="BE148" s="31"/>
      <c r="BF148" s="31"/>
      <c r="BG148" s="31"/>
      <c r="BH148" s="31"/>
      <c r="BI148" s="31"/>
      <c r="BJ148" s="31"/>
      <c r="BK148" s="59"/>
      <c r="BL148" s="31"/>
      <c r="BM148" s="31"/>
      <c r="BN148" s="31"/>
      <c r="BO148" s="31"/>
      <c r="BP148" s="31"/>
      <c r="BQ148" s="51"/>
      <c r="BR148" s="124"/>
    </row>
    <row r="149" spans="1:71" ht="23.25" customHeight="1" x14ac:dyDescent="0.3">
      <c r="A149" s="4"/>
      <c r="B149" s="11" t="s">
        <v>48</v>
      </c>
      <c r="C149" s="30"/>
      <c r="D149" s="31"/>
      <c r="E149" s="31"/>
      <c r="F149" s="31"/>
      <c r="G149" s="31"/>
      <c r="H149" s="31"/>
      <c r="I149" s="31"/>
      <c r="J149" s="31"/>
      <c r="K149" s="31"/>
      <c r="L149" s="31"/>
      <c r="M149" s="31"/>
      <c r="N149" s="31"/>
      <c r="O149" s="31"/>
      <c r="P149" s="31"/>
      <c r="Q149" s="31"/>
      <c r="R149" s="31"/>
      <c r="S149" s="31"/>
      <c r="T149" s="31"/>
      <c r="U149" s="31"/>
      <c r="V149" s="31"/>
      <c r="W149" s="31"/>
      <c r="X149" s="31"/>
      <c r="Y149" s="31"/>
      <c r="Z149" s="31"/>
      <c r="AA149" s="31"/>
      <c r="AB149" s="31"/>
      <c r="AC149" s="31"/>
      <c r="AD149" s="31"/>
      <c r="AE149" s="31"/>
      <c r="AF149" s="31"/>
      <c r="AG149" s="31"/>
      <c r="AH149" s="31"/>
      <c r="AI149" s="31"/>
      <c r="AJ149" s="31"/>
      <c r="AK149" s="31"/>
      <c r="AL149" s="31"/>
      <c r="AM149" s="31"/>
      <c r="AN149" s="31"/>
      <c r="AO149" s="31"/>
      <c r="AP149" s="31"/>
      <c r="AQ149" s="31"/>
      <c r="AR149" s="31"/>
      <c r="AS149" s="31"/>
      <c r="AT149" s="31"/>
      <c r="AU149" s="31"/>
      <c r="AV149" s="31"/>
      <c r="AW149" s="31"/>
      <c r="AX149" s="31"/>
      <c r="AY149" s="31"/>
      <c r="AZ149" s="31"/>
      <c r="BA149" s="31"/>
      <c r="BB149" s="31"/>
      <c r="BC149" s="31"/>
      <c r="BD149" s="31"/>
      <c r="BE149" s="31"/>
      <c r="BF149" s="31"/>
      <c r="BG149" s="31"/>
      <c r="BH149" s="31"/>
      <c r="BI149" s="31"/>
      <c r="BJ149" s="31"/>
      <c r="BK149" s="59"/>
      <c r="BL149" s="31"/>
      <c r="BM149" s="31"/>
      <c r="BN149" s="31"/>
      <c r="BO149" s="31"/>
      <c r="BP149" s="31"/>
      <c r="BQ149" s="51"/>
      <c r="BR149" s="124"/>
    </row>
    <row r="150" spans="1:71" ht="23.25" customHeight="1" x14ac:dyDescent="0.3">
      <c r="A150" s="20"/>
      <c r="B150" s="5" t="s">
        <v>53</v>
      </c>
      <c r="C150" s="36"/>
      <c r="D150" s="93"/>
      <c r="E150" s="93"/>
      <c r="F150" s="93"/>
      <c r="G150" s="31"/>
      <c r="H150" s="31"/>
      <c r="I150" s="31"/>
      <c r="J150" s="31"/>
      <c r="K150" s="31"/>
      <c r="L150" s="31"/>
      <c r="M150" s="31"/>
      <c r="N150" s="31"/>
      <c r="O150" s="31"/>
      <c r="P150" s="31"/>
      <c r="Q150" s="31"/>
      <c r="R150" s="93"/>
      <c r="S150" s="93"/>
      <c r="T150" s="93"/>
      <c r="U150" s="93"/>
      <c r="V150" s="31"/>
      <c r="W150" s="31"/>
      <c r="X150" s="31"/>
      <c r="Y150" s="31"/>
      <c r="Z150" s="31"/>
      <c r="AA150" s="31"/>
      <c r="AB150" s="31"/>
      <c r="AC150" s="31"/>
      <c r="AD150" s="31"/>
      <c r="AE150" s="31"/>
      <c r="AF150" s="31"/>
      <c r="AG150" s="31"/>
      <c r="AH150" s="31"/>
      <c r="AI150" s="31"/>
      <c r="AJ150" s="31"/>
      <c r="AK150" s="31"/>
      <c r="AL150" s="93"/>
      <c r="AM150" s="93"/>
      <c r="AN150" s="93"/>
      <c r="AO150" s="93"/>
      <c r="AP150" s="31"/>
      <c r="AQ150" s="31"/>
      <c r="AR150" s="31"/>
      <c r="AS150" s="31"/>
      <c r="AT150" s="31"/>
      <c r="AU150" s="31"/>
      <c r="AV150" s="31"/>
      <c r="AW150" s="31"/>
      <c r="AX150" s="31"/>
      <c r="AY150" s="31"/>
      <c r="AZ150" s="31"/>
      <c r="BA150" s="31"/>
      <c r="BB150" s="31"/>
      <c r="BC150" s="31"/>
      <c r="BD150" s="31"/>
      <c r="BE150" s="31"/>
      <c r="BF150" s="31"/>
      <c r="BG150" s="31"/>
      <c r="BH150" s="31"/>
      <c r="BI150" s="31"/>
      <c r="BJ150" s="31"/>
      <c r="BK150" s="105"/>
      <c r="BL150" s="31"/>
      <c r="BM150" s="31"/>
      <c r="BN150" s="31"/>
      <c r="BO150" s="31"/>
      <c r="BP150" s="31"/>
      <c r="BQ150" s="51"/>
      <c r="BR150" s="124"/>
    </row>
    <row r="151" spans="1:71" ht="23.25" customHeight="1" x14ac:dyDescent="0.3">
      <c r="A151" s="20"/>
      <c r="B151" s="21" t="s">
        <v>150</v>
      </c>
      <c r="C151" s="22">
        <v>5</v>
      </c>
      <c r="D151" s="22">
        <v>7</v>
      </c>
      <c r="E151" s="22">
        <v>2</v>
      </c>
      <c r="F151" s="22">
        <v>3</v>
      </c>
      <c r="G151" s="22">
        <f>E151+F151</f>
        <v>5</v>
      </c>
      <c r="H151" s="22">
        <v>0</v>
      </c>
      <c r="I151" s="30">
        <v>0</v>
      </c>
      <c r="J151" s="22">
        <v>0</v>
      </c>
      <c r="K151" s="22">
        <f>5+2</f>
        <v>7</v>
      </c>
      <c r="L151" s="22">
        <f>SUM(J151:K151)</f>
        <v>7</v>
      </c>
      <c r="M151" s="22">
        <v>5</v>
      </c>
      <c r="N151" s="22">
        <v>10</v>
      </c>
      <c r="O151" s="22">
        <v>2</v>
      </c>
      <c r="P151" s="22">
        <v>3</v>
      </c>
      <c r="Q151" s="22">
        <f>O151+P151</f>
        <v>5</v>
      </c>
      <c r="R151" s="22">
        <v>30</v>
      </c>
      <c r="S151" s="22">
        <v>31</v>
      </c>
      <c r="T151" s="22">
        <v>7</v>
      </c>
      <c r="U151" s="22">
        <v>14</v>
      </c>
      <c r="V151" s="22">
        <f>T151+U151</f>
        <v>21</v>
      </c>
      <c r="W151" s="22">
        <v>5</v>
      </c>
      <c r="X151" s="22">
        <v>12</v>
      </c>
      <c r="Y151" s="22">
        <v>1</v>
      </c>
      <c r="Z151" s="22">
        <v>3</v>
      </c>
      <c r="AA151" s="22">
        <f>Y151+Z151</f>
        <v>4</v>
      </c>
      <c r="AB151" s="22">
        <v>3</v>
      </c>
      <c r="AC151" s="22">
        <v>16</v>
      </c>
      <c r="AD151" s="22">
        <v>0</v>
      </c>
      <c r="AE151" s="22">
        <v>2</v>
      </c>
      <c r="AF151" s="22">
        <f>AD151+AE151</f>
        <v>2</v>
      </c>
      <c r="AG151" s="22">
        <v>0</v>
      </c>
      <c r="AH151" s="22">
        <v>0</v>
      </c>
      <c r="AI151" s="22">
        <v>0</v>
      </c>
      <c r="AJ151" s="22">
        <v>0</v>
      </c>
      <c r="AK151" s="22">
        <f>AI151+AJ151</f>
        <v>0</v>
      </c>
      <c r="AL151" s="22">
        <v>2</v>
      </c>
      <c r="AM151" s="22">
        <v>3</v>
      </c>
      <c r="AN151" s="22">
        <f>1+1</f>
        <v>2</v>
      </c>
      <c r="AO151" s="22">
        <f>2+1</f>
        <v>3</v>
      </c>
      <c r="AP151" s="22">
        <f>AN151+AO151</f>
        <v>5</v>
      </c>
      <c r="AQ151" s="22">
        <v>0</v>
      </c>
      <c r="AR151" s="22">
        <v>0</v>
      </c>
      <c r="AS151" s="22">
        <v>0</v>
      </c>
      <c r="AT151" s="22">
        <v>0</v>
      </c>
      <c r="AU151" s="22">
        <f>AS151+AT151</f>
        <v>0</v>
      </c>
      <c r="AV151" s="22">
        <v>0</v>
      </c>
      <c r="AW151" s="22">
        <v>0</v>
      </c>
      <c r="AX151" s="22">
        <v>0</v>
      </c>
      <c r="AY151" s="22">
        <v>0</v>
      </c>
      <c r="AZ151" s="22">
        <f>AX151+AY151</f>
        <v>0</v>
      </c>
      <c r="BA151" s="22">
        <v>0</v>
      </c>
      <c r="BB151" s="22">
        <v>0</v>
      </c>
      <c r="BC151" s="22">
        <v>0</v>
      </c>
      <c r="BD151" s="22">
        <v>0</v>
      </c>
      <c r="BE151" s="22">
        <f>BC151+BD151</f>
        <v>0</v>
      </c>
      <c r="BF151" s="24">
        <f t="shared" ref="BF151:BF154" si="622">C151+M151+R151+W151+AB151+AG151+AL151+AQ151+AV151+BA151+H151</f>
        <v>50</v>
      </c>
      <c r="BG151" s="24">
        <f t="shared" ref="BG151:BG154" si="623">D151+N151+S151+X151+AC151+AH151+AM151+AR151+AW151+BB151+I151</f>
        <v>79</v>
      </c>
      <c r="BH151" s="24">
        <f t="shared" ref="BH151:BH154" si="624">E151+O151+T151+Y151+AD151+AI151+AN151+AS151+AX151+BC151+J151</f>
        <v>14</v>
      </c>
      <c r="BI151" s="24">
        <f t="shared" ref="BI151:BI154" si="625">F151+P151+U151+Z151+AE151+AJ151+AO151+AT151+AY151+BD151+K151</f>
        <v>35</v>
      </c>
      <c r="BJ151" s="24">
        <f t="shared" ref="BJ151:BJ154" si="626">G151+Q151+V151+AA151+AF151+AK151+AP151+AU151+AZ151+BE151+L151</f>
        <v>49</v>
      </c>
      <c r="BK151" s="25">
        <v>2</v>
      </c>
      <c r="BL151" s="24" t="str">
        <f t="shared" ref="BL151:BL153" si="627">IF(BK151=1,BH151,"0")</f>
        <v>0</v>
      </c>
      <c r="BM151" s="24" t="str">
        <f t="shared" ref="BM151:BM153" si="628">IF(BK151=1,BI151,"0")</f>
        <v>0</v>
      </c>
      <c r="BN151" s="24">
        <f t="shared" ref="BN151:BN153" si="629">BL151+BM151</f>
        <v>0</v>
      </c>
      <c r="BO151" s="24">
        <f t="shared" ref="BO151:BO153" si="630">IF(BK151=2,BH151,"0")</f>
        <v>14</v>
      </c>
      <c r="BP151" s="24">
        <f t="shared" ref="BP151:BP153" si="631">IF(BK151=2,BI151,"0")</f>
        <v>35</v>
      </c>
      <c r="BQ151" s="24">
        <f t="shared" ref="BQ151:BQ153" si="632">BO151+BP151</f>
        <v>49</v>
      </c>
      <c r="BR151" s="124"/>
    </row>
    <row r="152" spans="1:71" ht="23.25" customHeight="1" x14ac:dyDescent="0.3">
      <c r="A152" s="20"/>
      <c r="B152" s="21" t="s">
        <v>110</v>
      </c>
      <c r="C152" s="22">
        <v>3</v>
      </c>
      <c r="D152" s="22">
        <v>1</v>
      </c>
      <c r="E152" s="22">
        <v>1</v>
      </c>
      <c r="F152" s="22">
        <v>0</v>
      </c>
      <c r="G152" s="22">
        <f>E152+F152</f>
        <v>1</v>
      </c>
      <c r="H152" s="22">
        <v>0</v>
      </c>
      <c r="I152" s="30">
        <v>0</v>
      </c>
      <c r="J152" s="22">
        <v>0</v>
      </c>
      <c r="K152" s="22">
        <v>5</v>
      </c>
      <c r="L152" s="22">
        <f t="shared" ref="L152:L153" si="633">SUM(J152:K152)</f>
        <v>5</v>
      </c>
      <c r="M152" s="22">
        <v>2</v>
      </c>
      <c r="N152" s="22">
        <v>3</v>
      </c>
      <c r="O152" s="22">
        <v>0</v>
      </c>
      <c r="P152" s="22">
        <v>3</v>
      </c>
      <c r="Q152" s="22">
        <f>O152+P152</f>
        <v>3</v>
      </c>
      <c r="R152" s="22">
        <v>20</v>
      </c>
      <c r="S152" s="22">
        <v>26</v>
      </c>
      <c r="T152" s="22">
        <v>7</v>
      </c>
      <c r="U152" s="22">
        <v>13</v>
      </c>
      <c r="V152" s="22">
        <f>T152+U152</f>
        <v>20</v>
      </c>
      <c r="W152" s="22">
        <v>3</v>
      </c>
      <c r="X152" s="22">
        <v>2</v>
      </c>
      <c r="Y152" s="22">
        <v>2</v>
      </c>
      <c r="Z152" s="22">
        <v>0</v>
      </c>
      <c r="AA152" s="22">
        <f>Y152+Z152</f>
        <v>2</v>
      </c>
      <c r="AB152" s="22">
        <v>2</v>
      </c>
      <c r="AC152" s="22">
        <v>9</v>
      </c>
      <c r="AD152" s="22">
        <v>0</v>
      </c>
      <c r="AE152" s="22">
        <v>4</v>
      </c>
      <c r="AF152" s="22">
        <f>AD152+AE152</f>
        <v>4</v>
      </c>
      <c r="AG152" s="22">
        <v>0</v>
      </c>
      <c r="AH152" s="22">
        <v>0</v>
      </c>
      <c r="AI152" s="22">
        <v>0</v>
      </c>
      <c r="AJ152" s="22">
        <v>0</v>
      </c>
      <c r="AK152" s="22">
        <f>AI152+AJ152</f>
        <v>0</v>
      </c>
      <c r="AL152" s="22">
        <v>2</v>
      </c>
      <c r="AM152" s="22">
        <v>3</v>
      </c>
      <c r="AN152" s="22">
        <v>0</v>
      </c>
      <c r="AO152" s="22">
        <v>1</v>
      </c>
      <c r="AP152" s="22">
        <f>AN152+AO152</f>
        <v>1</v>
      </c>
      <c r="AQ152" s="22">
        <v>0</v>
      </c>
      <c r="AR152" s="22">
        <v>0</v>
      </c>
      <c r="AS152" s="22">
        <v>0</v>
      </c>
      <c r="AT152" s="22">
        <v>0</v>
      </c>
      <c r="AU152" s="22">
        <f>AS152+AT152</f>
        <v>0</v>
      </c>
      <c r="AV152" s="22">
        <v>0</v>
      </c>
      <c r="AW152" s="22">
        <v>0</v>
      </c>
      <c r="AX152" s="22">
        <v>0</v>
      </c>
      <c r="AY152" s="22">
        <v>0</v>
      </c>
      <c r="AZ152" s="22">
        <f>AX152+AY152</f>
        <v>0</v>
      </c>
      <c r="BA152" s="22">
        <v>0</v>
      </c>
      <c r="BB152" s="22">
        <v>0</v>
      </c>
      <c r="BC152" s="22">
        <v>0</v>
      </c>
      <c r="BD152" s="22">
        <v>0</v>
      </c>
      <c r="BE152" s="22">
        <f>BC152+BD152</f>
        <v>0</v>
      </c>
      <c r="BF152" s="24">
        <f t="shared" si="622"/>
        <v>32</v>
      </c>
      <c r="BG152" s="24">
        <f t="shared" si="623"/>
        <v>44</v>
      </c>
      <c r="BH152" s="24">
        <f t="shared" si="624"/>
        <v>10</v>
      </c>
      <c r="BI152" s="24">
        <f t="shared" si="625"/>
        <v>26</v>
      </c>
      <c r="BJ152" s="24">
        <f t="shared" si="626"/>
        <v>36</v>
      </c>
      <c r="BK152" s="25">
        <v>2</v>
      </c>
      <c r="BL152" s="24" t="str">
        <f t="shared" si="627"/>
        <v>0</v>
      </c>
      <c r="BM152" s="24" t="str">
        <f t="shared" si="628"/>
        <v>0</v>
      </c>
      <c r="BN152" s="24">
        <f t="shared" si="629"/>
        <v>0</v>
      </c>
      <c r="BO152" s="24">
        <f t="shared" si="630"/>
        <v>10</v>
      </c>
      <c r="BP152" s="24">
        <f t="shared" si="631"/>
        <v>26</v>
      </c>
      <c r="BQ152" s="24">
        <f t="shared" si="632"/>
        <v>36</v>
      </c>
      <c r="BR152" s="124"/>
    </row>
    <row r="153" spans="1:71" ht="23.25" customHeight="1" x14ac:dyDescent="0.3">
      <c r="A153" s="20"/>
      <c r="B153" s="21" t="s">
        <v>21</v>
      </c>
      <c r="C153" s="22">
        <f>10+20</f>
        <v>30</v>
      </c>
      <c r="D153" s="22">
        <v>36</v>
      </c>
      <c r="E153" s="22">
        <f>6+1</f>
        <v>7</v>
      </c>
      <c r="F153" s="22">
        <f>16+1</f>
        <v>17</v>
      </c>
      <c r="G153" s="22">
        <f t="shared" ref="G153" si="634">E153+F153</f>
        <v>24</v>
      </c>
      <c r="H153" s="22">
        <v>0</v>
      </c>
      <c r="I153" s="30">
        <v>0</v>
      </c>
      <c r="J153" s="22">
        <v>5</v>
      </c>
      <c r="K153" s="22">
        <v>7</v>
      </c>
      <c r="L153" s="22">
        <f t="shared" si="633"/>
        <v>12</v>
      </c>
      <c r="M153" s="22">
        <f>5+15</f>
        <v>20</v>
      </c>
      <c r="N153" s="22">
        <v>60</v>
      </c>
      <c r="O153" s="22">
        <v>4</v>
      </c>
      <c r="P153" s="22">
        <v>18</v>
      </c>
      <c r="Q153" s="22">
        <f t="shared" ref="Q153" si="635">O153+P153</f>
        <v>22</v>
      </c>
      <c r="R153" s="22">
        <f>60+10</f>
        <v>70</v>
      </c>
      <c r="S153" s="22">
        <v>183</v>
      </c>
      <c r="T153" s="22">
        <v>18</v>
      </c>
      <c r="U153" s="22">
        <v>57</v>
      </c>
      <c r="V153" s="22">
        <f t="shared" ref="V153" si="636">T153+U153</f>
        <v>75</v>
      </c>
      <c r="W153" s="22">
        <f>20+5</f>
        <v>25</v>
      </c>
      <c r="X153" s="22">
        <v>75</v>
      </c>
      <c r="Y153" s="22">
        <v>12</v>
      </c>
      <c r="Z153" s="22">
        <v>17</v>
      </c>
      <c r="AA153" s="22">
        <f t="shared" ref="AA153" si="637">Y153+Z153</f>
        <v>29</v>
      </c>
      <c r="AB153" s="22">
        <v>5</v>
      </c>
      <c r="AC153" s="22">
        <v>130</v>
      </c>
      <c r="AD153" s="22">
        <v>1</v>
      </c>
      <c r="AE153" s="22">
        <v>4</v>
      </c>
      <c r="AF153" s="22">
        <f t="shared" ref="AF153" si="638">AD153+AE153</f>
        <v>5</v>
      </c>
      <c r="AG153" s="22">
        <v>0</v>
      </c>
      <c r="AH153" s="22">
        <v>0</v>
      </c>
      <c r="AI153" s="22">
        <v>0</v>
      </c>
      <c r="AJ153" s="22">
        <v>0</v>
      </c>
      <c r="AK153" s="22">
        <f t="shared" ref="AK153" si="639">AI153+AJ153</f>
        <v>0</v>
      </c>
      <c r="AL153" s="22">
        <v>0</v>
      </c>
      <c r="AM153" s="22">
        <v>0</v>
      </c>
      <c r="AN153" s="22">
        <v>0</v>
      </c>
      <c r="AO153" s="22">
        <v>1</v>
      </c>
      <c r="AP153" s="22">
        <f t="shared" ref="AP153" si="640">AN153+AO153</f>
        <v>1</v>
      </c>
      <c r="AQ153" s="22">
        <v>0</v>
      </c>
      <c r="AR153" s="22">
        <v>0</v>
      </c>
      <c r="AS153" s="22">
        <v>0</v>
      </c>
      <c r="AT153" s="22">
        <v>0</v>
      </c>
      <c r="AU153" s="22">
        <f t="shared" ref="AU153" si="641">AS153+AT153</f>
        <v>0</v>
      </c>
      <c r="AV153" s="22">
        <v>0</v>
      </c>
      <c r="AW153" s="22">
        <v>0</v>
      </c>
      <c r="AX153" s="22">
        <v>0</v>
      </c>
      <c r="AY153" s="22">
        <v>0</v>
      </c>
      <c r="AZ153" s="22">
        <f t="shared" ref="AZ153" si="642">AX153+AY153</f>
        <v>0</v>
      </c>
      <c r="BA153" s="22">
        <v>0</v>
      </c>
      <c r="BB153" s="22">
        <v>0</v>
      </c>
      <c r="BC153" s="22">
        <v>0</v>
      </c>
      <c r="BD153" s="22">
        <v>1</v>
      </c>
      <c r="BE153" s="22">
        <f t="shared" ref="BE153" si="643">BC153+BD153</f>
        <v>1</v>
      </c>
      <c r="BF153" s="24">
        <f t="shared" si="622"/>
        <v>150</v>
      </c>
      <c r="BG153" s="24">
        <f t="shared" si="623"/>
        <v>484</v>
      </c>
      <c r="BH153" s="24">
        <f t="shared" si="624"/>
        <v>47</v>
      </c>
      <c r="BI153" s="24">
        <f t="shared" si="625"/>
        <v>122</v>
      </c>
      <c r="BJ153" s="24">
        <f t="shared" si="626"/>
        <v>169</v>
      </c>
      <c r="BK153" s="25">
        <v>2</v>
      </c>
      <c r="BL153" s="24" t="str">
        <f t="shared" si="627"/>
        <v>0</v>
      </c>
      <c r="BM153" s="24" t="str">
        <f t="shared" si="628"/>
        <v>0</v>
      </c>
      <c r="BN153" s="24">
        <f t="shared" si="629"/>
        <v>0</v>
      </c>
      <c r="BO153" s="24">
        <f t="shared" si="630"/>
        <v>47</v>
      </c>
      <c r="BP153" s="24">
        <f t="shared" si="631"/>
        <v>122</v>
      </c>
      <c r="BQ153" s="24">
        <f t="shared" si="632"/>
        <v>169</v>
      </c>
      <c r="BR153" s="124"/>
    </row>
    <row r="154" spans="1:71" s="2" customFormat="1" ht="23.25" customHeight="1" x14ac:dyDescent="0.3">
      <c r="A154" s="4"/>
      <c r="B154" s="23" t="s">
        <v>47</v>
      </c>
      <c r="C154" s="37">
        <f>SUM(C151:C153)</f>
        <v>38</v>
      </c>
      <c r="D154" s="37">
        <f t="shared" ref="D154:BE154" si="644">SUM(D151:D153)</f>
        <v>44</v>
      </c>
      <c r="E154" s="37">
        <f t="shared" si="644"/>
        <v>10</v>
      </c>
      <c r="F154" s="37">
        <f t="shared" si="644"/>
        <v>20</v>
      </c>
      <c r="G154" s="37">
        <f t="shared" si="644"/>
        <v>30</v>
      </c>
      <c r="H154" s="37">
        <f>SUM(H151:H153)</f>
        <v>0</v>
      </c>
      <c r="I154" s="37">
        <f t="shared" si="644"/>
        <v>0</v>
      </c>
      <c r="J154" s="24">
        <f t="shared" si="644"/>
        <v>5</v>
      </c>
      <c r="K154" s="24">
        <f t="shared" si="644"/>
        <v>19</v>
      </c>
      <c r="L154" s="24">
        <f t="shared" si="644"/>
        <v>24</v>
      </c>
      <c r="M154" s="24">
        <f t="shared" ref="M154:Q154" si="645">SUM(M151:M153)</f>
        <v>27</v>
      </c>
      <c r="N154" s="24">
        <f t="shared" si="645"/>
        <v>73</v>
      </c>
      <c r="O154" s="24">
        <f t="shared" si="645"/>
        <v>6</v>
      </c>
      <c r="P154" s="24">
        <f t="shared" si="645"/>
        <v>24</v>
      </c>
      <c r="Q154" s="24">
        <f t="shared" si="645"/>
        <v>30</v>
      </c>
      <c r="R154" s="24">
        <f t="shared" si="644"/>
        <v>120</v>
      </c>
      <c r="S154" s="24">
        <f t="shared" si="644"/>
        <v>240</v>
      </c>
      <c r="T154" s="24">
        <f t="shared" si="644"/>
        <v>32</v>
      </c>
      <c r="U154" s="24">
        <f t="shared" si="644"/>
        <v>84</v>
      </c>
      <c r="V154" s="24">
        <f t="shared" si="644"/>
        <v>116</v>
      </c>
      <c r="W154" s="24">
        <f t="shared" si="644"/>
        <v>33</v>
      </c>
      <c r="X154" s="24">
        <f t="shared" si="644"/>
        <v>89</v>
      </c>
      <c r="Y154" s="24">
        <f t="shared" si="644"/>
        <v>15</v>
      </c>
      <c r="Z154" s="24">
        <f t="shared" si="644"/>
        <v>20</v>
      </c>
      <c r="AA154" s="24">
        <f t="shared" si="644"/>
        <v>35</v>
      </c>
      <c r="AB154" s="24">
        <f t="shared" si="644"/>
        <v>10</v>
      </c>
      <c r="AC154" s="24">
        <f t="shared" si="644"/>
        <v>155</v>
      </c>
      <c r="AD154" s="24">
        <f t="shared" si="644"/>
        <v>1</v>
      </c>
      <c r="AE154" s="24">
        <f t="shared" si="644"/>
        <v>10</v>
      </c>
      <c r="AF154" s="24">
        <f t="shared" si="644"/>
        <v>11</v>
      </c>
      <c r="AG154" s="24">
        <f t="shared" ref="AG154:AK154" si="646">SUM(AG151:AG153)</f>
        <v>0</v>
      </c>
      <c r="AH154" s="24">
        <f t="shared" si="646"/>
        <v>0</v>
      </c>
      <c r="AI154" s="24">
        <f t="shared" si="646"/>
        <v>0</v>
      </c>
      <c r="AJ154" s="24">
        <f t="shared" si="646"/>
        <v>0</v>
      </c>
      <c r="AK154" s="24">
        <f t="shared" si="646"/>
        <v>0</v>
      </c>
      <c r="AL154" s="24">
        <f t="shared" si="644"/>
        <v>4</v>
      </c>
      <c r="AM154" s="24">
        <f t="shared" si="644"/>
        <v>6</v>
      </c>
      <c r="AN154" s="24">
        <f t="shared" si="644"/>
        <v>2</v>
      </c>
      <c r="AO154" s="24">
        <f t="shared" si="644"/>
        <v>5</v>
      </c>
      <c r="AP154" s="24">
        <f t="shared" si="644"/>
        <v>7</v>
      </c>
      <c r="AQ154" s="24">
        <f t="shared" ref="AQ154:AU154" si="647">SUM(AQ151:AQ153)</f>
        <v>0</v>
      </c>
      <c r="AR154" s="24">
        <f t="shared" si="647"/>
        <v>0</v>
      </c>
      <c r="AS154" s="24">
        <f t="shared" si="647"/>
        <v>0</v>
      </c>
      <c r="AT154" s="24">
        <f t="shared" si="647"/>
        <v>0</v>
      </c>
      <c r="AU154" s="24">
        <f t="shared" si="647"/>
        <v>0</v>
      </c>
      <c r="AV154" s="24">
        <f t="shared" ref="AV154:AZ154" si="648">SUM(AV151:AV153)</f>
        <v>0</v>
      </c>
      <c r="AW154" s="24">
        <f t="shared" si="648"/>
        <v>0</v>
      </c>
      <c r="AX154" s="24">
        <f t="shared" si="648"/>
        <v>0</v>
      </c>
      <c r="AY154" s="24">
        <f t="shared" si="648"/>
        <v>0</v>
      </c>
      <c r="AZ154" s="24">
        <f t="shared" si="648"/>
        <v>0</v>
      </c>
      <c r="BA154" s="24">
        <f t="shared" si="644"/>
        <v>0</v>
      </c>
      <c r="BB154" s="24">
        <f t="shared" si="644"/>
        <v>0</v>
      </c>
      <c r="BC154" s="24">
        <f t="shared" si="644"/>
        <v>0</v>
      </c>
      <c r="BD154" s="24">
        <f t="shared" si="644"/>
        <v>1</v>
      </c>
      <c r="BE154" s="24">
        <f t="shared" si="644"/>
        <v>1</v>
      </c>
      <c r="BF154" s="24">
        <f t="shared" si="622"/>
        <v>232</v>
      </c>
      <c r="BG154" s="24">
        <f t="shared" si="623"/>
        <v>607</v>
      </c>
      <c r="BH154" s="24">
        <f t="shared" si="624"/>
        <v>71</v>
      </c>
      <c r="BI154" s="24">
        <f t="shared" si="625"/>
        <v>183</v>
      </c>
      <c r="BJ154" s="24">
        <f t="shared" si="626"/>
        <v>254</v>
      </c>
      <c r="BK154" s="24">
        <f t="shared" ref="BK154" si="649">SUM(BK151:BK153)</f>
        <v>6</v>
      </c>
      <c r="BL154" s="24">
        <f t="shared" ref="BL154" si="650">SUM(BL151:BL153)</f>
        <v>0</v>
      </c>
      <c r="BM154" s="24">
        <f t="shared" ref="BM154" si="651">SUM(BM151:BM153)</f>
        <v>0</v>
      </c>
      <c r="BN154" s="24">
        <f t="shared" ref="BN154" si="652">SUM(BN151:BN153)</f>
        <v>0</v>
      </c>
      <c r="BO154" s="24">
        <f t="shared" ref="BO154" si="653">SUM(BO151:BO153)</f>
        <v>71</v>
      </c>
      <c r="BP154" s="24">
        <f t="shared" ref="BP154" si="654">SUM(BP151:BP153)</f>
        <v>183</v>
      </c>
      <c r="BQ154" s="24">
        <f t="shared" ref="BQ154" si="655">SUM(BQ151:BQ153)</f>
        <v>254</v>
      </c>
      <c r="BR154" s="124"/>
      <c r="BS154" s="1"/>
    </row>
    <row r="155" spans="1:71" ht="23.25" customHeight="1" x14ac:dyDescent="0.3">
      <c r="A155" s="4"/>
      <c r="B155" s="5" t="s">
        <v>54</v>
      </c>
      <c r="C155" s="32"/>
      <c r="D155" s="92"/>
      <c r="E155" s="92"/>
      <c r="F155" s="92"/>
      <c r="G155" s="31"/>
      <c r="H155" s="31"/>
      <c r="I155" s="31"/>
      <c r="J155" s="22"/>
      <c r="K155" s="22"/>
      <c r="L155" s="22"/>
      <c r="M155" s="22"/>
      <c r="N155" s="22"/>
      <c r="O155" s="22"/>
      <c r="P155" s="22"/>
      <c r="Q155" s="22"/>
      <c r="R155" s="128"/>
      <c r="S155" s="128"/>
      <c r="T155" s="63"/>
      <c r="U155" s="63"/>
      <c r="V155" s="22"/>
      <c r="W155" s="22"/>
      <c r="X155" s="22"/>
      <c r="Y155" s="22"/>
      <c r="Z155" s="22"/>
      <c r="AA155" s="22"/>
      <c r="AB155" s="22"/>
      <c r="AC155" s="22"/>
      <c r="AD155" s="22"/>
      <c r="AE155" s="22"/>
      <c r="AF155" s="22"/>
      <c r="AG155" s="128"/>
      <c r="AH155" s="128"/>
      <c r="AI155" s="128"/>
      <c r="AJ155" s="128"/>
      <c r="AK155" s="22"/>
      <c r="AL155" s="128"/>
      <c r="AM155" s="128"/>
      <c r="AN155" s="128"/>
      <c r="AO155" s="128"/>
      <c r="AP155" s="22"/>
      <c r="AQ155" s="22"/>
      <c r="AR155" s="22"/>
      <c r="AS155" s="22"/>
      <c r="AT155" s="22"/>
      <c r="AU155" s="22"/>
      <c r="AV155" s="22"/>
      <c r="AW155" s="22"/>
      <c r="AX155" s="22"/>
      <c r="AY155" s="22"/>
      <c r="AZ155" s="22"/>
      <c r="BA155" s="22"/>
      <c r="BB155" s="22"/>
      <c r="BC155" s="22"/>
      <c r="BD155" s="22"/>
      <c r="BE155" s="22"/>
      <c r="BF155" s="22"/>
      <c r="BG155" s="22"/>
      <c r="BH155" s="22"/>
      <c r="BI155" s="22"/>
      <c r="BJ155" s="22"/>
      <c r="BK155" s="126"/>
      <c r="BL155" s="22"/>
      <c r="BM155" s="22"/>
      <c r="BN155" s="22"/>
      <c r="BO155" s="22"/>
      <c r="BP155" s="22"/>
      <c r="BQ155" s="22"/>
      <c r="BR155" s="124"/>
    </row>
    <row r="156" spans="1:71" ht="23.25" customHeight="1" x14ac:dyDescent="0.3">
      <c r="A156" s="12"/>
      <c r="B156" s="21" t="s">
        <v>150</v>
      </c>
      <c r="C156" s="22">
        <v>15</v>
      </c>
      <c r="D156" s="22">
        <v>7</v>
      </c>
      <c r="E156" s="22">
        <f>3+4</f>
        <v>7</v>
      </c>
      <c r="F156" s="22">
        <f>3+9</f>
        <v>12</v>
      </c>
      <c r="G156" s="22">
        <f>E156+F156</f>
        <v>19</v>
      </c>
      <c r="H156" s="22">
        <v>0</v>
      </c>
      <c r="I156" s="30">
        <v>0</v>
      </c>
      <c r="J156" s="22">
        <v>0</v>
      </c>
      <c r="K156" s="22">
        <v>0</v>
      </c>
      <c r="L156" s="22">
        <f>SUM(J156:K156)</f>
        <v>0</v>
      </c>
      <c r="M156" s="22">
        <v>5</v>
      </c>
      <c r="N156" s="22">
        <v>11</v>
      </c>
      <c r="O156" s="22">
        <v>2</v>
      </c>
      <c r="P156" s="22">
        <f>3+5</f>
        <v>8</v>
      </c>
      <c r="Q156" s="22">
        <f>O156+P156</f>
        <v>10</v>
      </c>
      <c r="R156" s="22">
        <v>0</v>
      </c>
      <c r="S156" s="22">
        <v>0</v>
      </c>
      <c r="T156" s="22">
        <v>0</v>
      </c>
      <c r="U156" s="22">
        <v>0</v>
      </c>
      <c r="V156" s="22">
        <f>T156+U156</f>
        <v>0</v>
      </c>
      <c r="W156" s="22">
        <v>0</v>
      </c>
      <c r="X156" s="22">
        <v>0</v>
      </c>
      <c r="Y156" s="22">
        <v>0</v>
      </c>
      <c r="Z156" s="22">
        <v>0</v>
      </c>
      <c r="AA156" s="22">
        <f>Y156+Z156</f>
        <v>0</v>
      </c>
      <c r="AB156" s="22">
        <v>0</v>
      </c>
      <c r="AC156" s="22">
        <v>0</v>
      </c>
      <c r="AD156" s="22">
        <v>0</v>
      </c>
      <c r="AE156" s="22">
        <v>0</v>
      </c>
      <c r="AF156" s="22">
        <f>AD156+AE156</f>
        <v>0</v>
      </c>
      <c r="AG156" s="22">
        <v>0</v>
      </c>
      <c r="AH156" s="22">
        <v>0</v>
      </c>
      <c r="AI156" s="22">
        <v>0</v>
      </c>
      <c r="AJ156" s="22">
        <v>0</v>
      </c>
      <c r="AK156" s="22">
        <f>AI156+AJ156</f>
        <v>0</v>
      </c>
      <c r="AL156" s="22">
        <v>0</v>
      </c>
      <c r="AM156" s="22">
        <v>0</v>
      </c>
      <c r="AN156" s="22">
        <v>0</v>
      </c>
      <c r="AO156" s="22">
        <v>0</v>
      </c>
      <c r="AP156" s="22">
        <f>AN156+AO156</f>
        <v>0</v>
      </c>
      <c r="AQ156" s="22">
        <v>0</v>
      </c>
      <c r="AR156" s="22">
        <v>0</v>
      </c>
      <c r="AS156" s="22">
        <v>0</v>
      </c>
      <c r="AT156" s="22">
        <v>0</v>
      </c>
      <c r="AU156" s="22">
        <f>AS156+AT156</f>
        <v>0</v>
      </c>
      <c r="AV156" s="22">
        <v>0</v>
      </c>
      <c r="AW156" s="22">
        <v>0</v>
      </c>
      <c r="AX156" s="22">
        <v>0</v>
      </c>
      <c r="AY156" s="22">
        <v>0</v>
      </c>
      <c r="AZ156" s="22">
        <f>AX156+AY156</f>
        <v>0</v>
      </c>
      <c r="BA156" s="22">
        <v>0</v>
      </c>
      <c r="BB156" s="22">
        <v>0</v>
      </c>
      <c r="BC156" s="22">
        <v>0</v>
      </c>
      <c r="BD156" s="22">
        <v>0</v>
      </c>
      <c r="BE156" s="22">
        <f>BC156+BD156</f>
        <v>0</v>
      </c>
      <c r="BF156" s="24">
        <f t="shared" ref="BF156:BF159" si="656">C156+M156+R156+W156+AB156+AG156+AL156+AQ156+AV156+BA156+H156</f>
        <v>20</v>
      </c>
      <c r="BG156" s="24">
        <f t="shared" ref="BG156:BG159" si="657">D156+N156+S156+X156+AC156+AH156+AM156+AR156+AW156+BB156+I156</f>
        <v>18</v>
      </c>
      <c r="BH156" s="24">
        <f t="shared" ref="BH156:BH159" si="658">E156+O156+T156+Y156+AD156+AI156+AN156+AS156+AX156+BC156+J156</f>
        <v>9</v>
      </c>
      <c r="BI156" s="24">
        <f t="shared" ref="BI156:BI159" si="659">F156+P156+U156+Z156+AE156+AJ156+AO156+AT156+AY156+BD156+K156</f>
        <v>20</v>
      </c>
      <c r="BJ156" s="24">
        <f t="shared" ref="BJ156:BJ159" si="660">G156+Q156+V156+AA156+AF156+AK156+AP156+AU156+AZ156+BE156+L156</f>
        <v>29</v>
      </c>
      <c r="BK156" s="25">
        <v>2</v>
      </c>
      <c r="BL156" s="24" t="str">
        <f t="shared" ref="BL156:BL158" si="661">IF(BK156=1,BH156,"0")</f>
        <v>0</v>
      </c>
      <c r="BM156" s="24" t="str">
        <f t="shared" ref="BM156:BM158" si="662">IF(BK156=1,BI156,"0")</f>
        <v>0</v>
      </c>
      <c r="BN156" s="24">
        <f t="shared" ref="BN156:BN158" si="663">BL156+BM156</f>
        <v>0</v>
      </c>
      <c r="BO156" s="24">
        <f t="shared" ref="BO156:BO158" si="664">IF(BK156=2,BH156,"0")</f>
        <v>9</v>
      </c>
      <c r="BP156" s="24">
        <f t="shared" ref="BP156:BP158" si="665">IF(BK156=2,BI156,"0")</f>
        <v>20</v>
      </c>
      <c r="BQ156" s="24">
        <f t="shared" ref="BQ156:BQ158" si="666">BO156+BP156</f>
        <v>29</v>
      </c>
      <c r="BR156" s="124"/>
    </row>
    <row r="157" spans="1:71" ht="23.25" customHeight="1" x14ac:dyDescent="0.3">
      <c r="A157" s="12"/>
      <c r="B157" s="21" t="s">
        <v>110</v>
      </c>
      <c r="C157" s="22">
        <v>15</v>
      </c>
      <c r="D157" s="22">
        <v>6</v>
      </c>
      <c r="E157" s="22">
        <v>2</v>
      </c>
      <c r="F157" s="22">
        <f>3+2</f>
        <v>5</v>
      </c>
      <c r="G157" s="22">
        <f>E157+F157</f>
        <v>7</v>
      </c>
      <c r="H157" s="22">
        <v>0</v>
      </c>
      <c r="I157" s="30">
        <v>0</v>
      </c>
      <c r="J157" s="22">
        <v>0</v>
      </c>
      <c r="K157" s="22">
        <v>0</v>
      </c>
      <c r="L157" s="22">
        <f t="shared" ref="L157:L158" si="667">SUM(J157:K157)</f>
        <v>0</v>
      </c>
      <c r="M157" s="22">
        <v>5</v>
      </c>
      <c r="N157" s="22">
        <v>3</v>
      </c>
      <c r="O157" s="22">
        <v>1</v>
      </c>
      <c r="P157" s="22">
        <v>0</v>
      </c>
      <c r="Q157" s="22">
        <f>O157+P157</f>
        <v>1</v>
      </c>
      <c r="R157" s="22">
        <v>0</v>
      </c>
      <c r="S157" s="22">
        <v>0</v>
      </c>
      <c r="T157" s="22">
        <v>0</v>
      </c>
      <c r="U157" s="22">
        <v>0</v>
      </c>
      <c r="V157" s="22">
        <f>T157+U157</f>
        <v>0</v>
      </c>
      <c r="W157" s="22">
        <v>0</v>
      </c>
      <c r="X157" s="22">
        <v>0</v>
      </c>
      <c r="Y157" s="22">
        <v>0</v>
      </c>
      <c r="Z157" s="22">
        <v>0</v>
      </c>
      <c r="AA157" s="22">
        <f>Y157+Z157</f>
        <v>0</v>
      </c>
      <c r="AB157" s="22">
        <v>0</v>
      </c>
      <c r="AC157" s="22">
        <v>0</v>
      </c>
      <c r="AD157" s="22">
        <v>0</v>
      </c>
      <c r="AE157" s="22">
        <v>0</v>
      </c>
      <c r="AF157" s="22">
        <f>AD157+AE157</f>
        <v>0</v>
      </c>
      <c r="AG157" s="22">
        <v>0</v>
      </c>
      <c r="AH157" s="22">
        <v>0</v>
      </c>
      <c r="AI157" s="22">
        <v>0</v>
      </c>
      <c r="AJ157" s="22">
        <v>0</v>
      </c>
      <c r="AK157" s="22">
        <f>AI157+AJ157</f>
        <v>0</v>
      </c>
      <c r="AL157" s="22">
        <v>0</v>
      </c>
      <c r="AM157" s="22">
        <v>0</v>
      </c>
      <c r="AN157" s="22">
        <v>0</v>
      </c>
      <c r="AO157" s="22">
        <v>0</v>
      </c>
      <c r="AP157" s="22">
        <f>AN157+AO157</f>
        <v>0</v>
      </c>
      <c r="AQ157" s="22">
        <v>0</v>
      </c>
      <c r="AR157" s="22">
        <v>0</v>
      </c>
      <c r="AS157" s="22">
        <v>0</v>
      </c>
      <c r="AT157" s="22">
        <v>0</v>
      </c>
      <c r="AU157" s="22">
        <f>AS157+AT157</f>
        <v>0</v>
      </c>
      <c r="AV157" s="22">
        <v>0</v>
      </c>
      <c r="AW157" s="22">
        <v>0</v>
      </c>
      <c r="AX157" s="22">
        <v>0</v>
      </c>
      <c r="AY157" s="22">
        <v>0</v>
      </c>
      <c r="AZ157" s="22">
        <f>AX157+AY157</f>
        <v>0</v>
      </c>
      <c r="BA157" s="22">
        <v>0</v>
      </c>
      <c r="BB157" s="22">
        <v>0</v>
      </c>
      <c r="BC157" s="22">
        <v>0</v>
      </c>
      <c r="BD157" s="22">
        <v>0</v>
      </c>
      <c r="BE157" s="22">
        <f>BC157+BD157</f>
        <v>0</v>
      </c>
      <c r="BF157" s="24">
        <f t="shared" si="656"/>
        <v>20</v>
      </c>
      <c r="BG157" s="24">
        <f t="shared" si="657"/>
        <v>9</v>
      </c>
      <c r="BH157" s="24">
        <f t="shared" si="658"/>
        <v>3</v>
      </c>
      <c r="BI157" s="24">
        <f t="shared" si="659"/>
        <v>5</v>
      </c>
      <c r="BJ157" s="24">
        <f t="shared" si="660"/>
        <v>8</v>
      </c>
      <c r="BK157" s="25">
        <v>2</v>
      </c>
      <c r="BL157" s="24" t="str">
        <f t="shared" si="661"/>
        <v>0</v>
      </c>
      <c r="BM157" s="24" t="str">
        <f t="shared" si="662"/>
        <v>0</v>
      </c>
      <c r="BN157" s="24">
        <f t="shared" si="663"/>
        <v>0</v>
      </c>
      <c r="BO157" s="24">
        <f t="shared" si="664"/>
        <v>3</v>
      </c>
      <c r="BP157" s="24">
        <f t="shared" si="665"/>
        <v>5</v>
      </c>
      <c r="BQ157" s="24">
        <f t="shared" si="666"/>
        <v>8</v>
      </c>
      <c r="BR157" s="124"/>
    </row>
    <row r="158" spans="1:71" ht="23.25" customHeight="1" x14ac:dyDescent="0.3">
      <c r="A158" s="20"/>
      <c r="B158" s="21" t="s">
        <v>21</v>
      </c>
      <c r="C158" s="22">
        <v>30</v>
      </c>
      <c r="D158" s="22">
        <v>89</v>
      </c>
      <c r="E158" s="22">
        <v>19</v>
      </c>
      <c r="F158" s="22">
        <v>36</v>
      </c>
      <c r="G158" s="22">
        <f t="shared" ref="G158" si="668">E158+F158</f>
        <v>55</v>
      </c>
      <c r="H158" s="22">
        <v>0</v>
      </c>
      <c r="I158" s="30">
        <v>0</v>
      </c>
      <c r="J158" s="22">
        <v>0</v>
      </c>
      <c r="K158" s="22">
        <v>0</v>
      </c>
      <c r="L158" s="22">
        <f t="shared" si="667"/>
        <v>0</v>
      </c>
      <c r="M158" s="22">
        <v>20</v>
      </c>
      <c r="N158" s="22">
        <v>43</v>
      </c>
      <c r="O158" s="22">
        <v>12</v>
      </c>
      <c r="P158" s="22">
        <v>21</v>
      </c>
      <c r="Q158" s="22">
        <f t="shared" ref="Q158" si="669">O158+P158</f>
        <v>33</v>
      </c>
      <c r="R158" s="22">
        <v>0</v>
      </c>
      <c r="S158" s="22">
        <v>0</v>
      </c>
      <c r="T158" s="22">
        <v>0</v>
      </c>
      <c r="U158" s="22">
        <v>0</v>
      </c>
      <c r="V158" s="22">
        <f t="shared" ref="V158" si="670">T158+U158</f>
        <v>0</v>
      </c>
      <c r="W158" s="22">
        <v>0</v>
      </c>
      <c r="X158" s="22">
        <v>0</v>
      </c>
      <c r="Y158" s="22">
        <v>0</v>
      </c>
      <c r="Z158" s="22">
        <v>0</v>
      </c>
      <c r="AA158" s="22">
        <f t="shared" ref="AA158" si="671">Y158+Z158</f>
        <v>0</v>
      </c>
      <c r="AB158" s="22">
        <v>0</v>
      </c>
      <c r="AC158" s="22">
        <v>0</v>
      </c>
      <c r="AD158" s="22">
        <v>0</v>
      </c>
      <c r="AE158" s="22">
        <v>0</v>
      </c>
      <c r="AF158" s="22">
        <f t="shared" ref="AF158" si="672">AD158+AE158</f>
        <v>0</v>
      </c>
      <c r="AG158" s="22">
        <v>0</v>
      </c>
      <c r="AH158" s="22">
        <v>0</v>
      </c>
      <c r="AI158" s="22">
        <v>0</v>
      </c>
      <c r="AJ158" s="22">
        <v>0</v>
      </c>
      <c r="AK158" s="22">
        <f t="shared" ref="AK158" si="673">AI158+AJ158</f>
        <v>0</v>
      </c>
      <c r="AL158" s="22">
        <v>0</v>
      </c>
      <c r="AM158" s="22">
        <v>0</v>
      </c>
      <c r="AN158" s="22">
        <v>0</v>
      </c>
      <c r="AO158" s="22">
        <v>0</v>
      </c>
      <c r="AP158" s="22">
        <f t="shared" ref="AP158" si="674">AN158+AO158</f>
        <v>0</v>
      </c>
      <c r="AQ158" s="22">
        <v>0</v>
      </c>
      <c r="AR158" s="22">
        <v>0</v>
      </c>
      <c r="AS158" s="22">
        <v>0</v>
      </c>
      <c r="AT158" s="22">
        <v>0</v>
      </c>
      <c r="AU158" s="22">
        <f t="shared" ref="AU158" si="675">AS158+AT158</f>
        <v>0</v>
      </c>
      <c r="AV158" s="22">
        <v>0</v>
      </c>
      <c r="AW158" s="22">
        <v>0</v>
      </c>
      <c r="AX158" s="22">
        <v>0</v>
      </c>
      <c r="AY158" s="22">
        <v>0</v>
      </c>
      <c r="AZ158" s="22">
        <f t="shared" ref="AZ158" si="676">AX158+AY158</f>
        <v>0</v>
      </c>
      <c r="BA158" s="22">
        <v>0</v>
      </c>
      <c r="BB158" s="22">
        <v>0</v>
      </c>
      <c r="BC158" s="22">
        <v>0</v>
      </c>
      <c r="BD158" s="22">
        <v>0</v>
      </c>
      <c r="BE158" s="22">
        <f t="shared" ref="BE158" si="677">BC158+BD158</f>
        <v>0</v>
      </c>
      <c r="BF158" s="24">
        <f t="shared" si="656"/>
        <v>50</v>
      </c>
      <c r="BG158" s="24">
        <f t="shared" si="657"/>
        <v>132</v>
      </c>
      <c r="BH158" s="24">
        <f t="shared" si="658"/>
        <v>31</v>
      </c>
      <c r="BI158" s="24">
        <f t="shared" si="659"/>
        <v>57</v>
      </c>
      <c r="BJ158" s="24">
        <f t="shared" si="660"/>
        <v>88</v>
      </c>
      <c r="BK158" s="25">
        <v>2</v>
      </c>
      <c r="BL158" s="24" t="str">
        <f t="shared" si="661"/>
        <v>0</v>
      </c>
      <c r="BM158" s="24" t="str">
        <f t="shared" si="662"/>
        <v>0</v>
      </c>
      <c r="BN158" s="24">
        <f t="shared" si="663"/>
        <v>0</v>
      </c>
      <c r="BO158" s="24">
        <f t="shared" si="664"/>
        <v>31</v>
      </c>
      <c r="BP158" s="24">
        <f t="shared" si="665"/>
        <v>57</v>
      </c>
      <c r="BQ158" s="24">
        <f t="shared" si="666"/>
        <v>88</v>
      </c>
      <c r="BR158" s="124"/>
    </row>
    <row r="159" spans="1:71" s="2" customFormat="1" ht="23.25" customHeight="1" x14ac:dyDescent="0.3">
      <c r="A159" s="4"/>
      <c r="B159" s="23" t="s">
        <v>47</v>
      </c>
      <c r="C159" s="37">
        <f>SUM(C156:C158)</f>
        <v>60</v>
      </c>
      <c r="D159" s="37">
        <f t="shared" ref="D159:BQ159" si="678">SUM(D156:D158)</f>
        <v>102</v>
      </c>
      <c r="E159" s="37">
        <f t="shared" si="678"/>
        <v>28</v>
      </c>
      <c r="F159" s="37">
        <f t="shared" si="678"/>
        <v>53</v>
      </c>
      <c r="G159" s="37">
        <f t="shared" si="678"/>
        <v>81</v>
      </c>
      <c r="H159" s="37">
        <f>SUM(H156:H158)</f>
        <v>0</v>
      </c>
      <c r="I159" s="37">
        <f t="shared" ref="I159:L159" si="679">SUM(I156:I158)</f>
        <v>0</v>
      </c>
      <c r="J159" s="24">
        <f t="shared" si="679"/>
        <v>0</v>
      </c>
      <c r="K159" s="24">
        <f t="shared" si="679"/>
        <v>0</v>
      </c>
      <c r="L159" s="24">
        <f t="shared" si="679"/>
        <v>0</v>
      </c>
      <c r="M159" s="24">
        <f t="shared" ref="M159:Q159" si="680">SUM(M156:M158)</f>
        <v>30</v>
      </c>
      <c r="N159" s="24">
        <f t="shared" si="680"/>
        <v>57</v>
      </c>
      <c r="O159" s="24">
        <f t="shared" si="680"/>
        <v>15</v>
      </c>
      <c r="P159" s="24">
        <f t="shared" si="680"/>
        <v>29</v>
      </c>
      <c r="Q159" s="24">
        <f t="shared" si="680"/>
        <v>44</v>
      </c>
      <c r="R159" s="24">
        <f t="shared" si="678"/>
        <v>0</v>
      </c>
      <c r="S159" s="24">
        <f t="shared" si="678"/>
        <v>0</v>
      </c>
      <c r="T159" s="24">
        <f t="shared" si="678"/>
        <v>0</v>
      </c>
      <c r="U159" s="24">
        <f t="shared" si="678"/>
        <v>0</v>
      </c>
      <c r="V159" s="24">
        <f t="shared" si="678"/>
        <v>0</v>
      </c>
      <c r="W159" s="24">
        <f t="shared" si="678"/>
        <v>0</v>
      </c>
      <c r="X159" s="24">
        <f t="shared" si="678"/>
        <v>0</v>
      </c>
      <c r="Y159" s="24">
        <f t="shared" si="678"/>
        <v>0</v>
      </c>
      <c r="Z159" s="24">
        <f t="shared" si="678"/>
        <v>0</v>
      </c>
      <c r="AA159" s="24">
        <f t="shared" si="678"/>
        <v>0</v>
      </c>
      <c r="AB159" s="24">
        <f t="shared" si="678"/>
        <v>0</v>
      </c>
      <c r="AC159" s="24">
        <f t="shared" si="678"/>
        <v>0</v>
      </c>
      <c r="AD159" s="24">
        <f t="shared" si="678"/>
        <v>0</v>
      </c>
      <c r="AE159" s="24">
        <f t="shared" si="678"/>
        <v>0</v>
      </c>
      <c r="AF159" s="24">
        <f t="shared" si="678"/>
        <v>0</v>
      </c>
      <c r="AG159" s="24">
        <f t="shared" ref="AG159:AK159" si="681">SUM(AG156:AG158)</f>
        <v>0</v>
      </c>
      <c r="AH159" s="24">
        <f t="shared" si="681"/>
        <v>0</v>
      </c>
      <c r="AI159" s="24">
        <f t="shared" si="681"/>
        <v>0</v>
      </c>
      <c r="AJ159" s="24">
        <f t="shared" si="681"/>
        <v>0</v>
      </c>
      <c r="AK159" s="24">
        <f t="shared" si="681"/>
        <v>0</v>
      </c>
      <c r="AL159" s="24">
        <f t="shared" si="678"/>
        <v>0</v>
      </c>
      <c r="AM159" s="24">
        <f t="shared" si="678"/>
        <v>0</v>
      </c>
      <c r="AN159" s="24">
        <f t="shared" si="678"/>
        <v>0</v>
      </c>
      <c r="AO159" s="24">
        <f t="shared" si="678"/>
        <v>0</v>
      </c>
      <c r="AP159" s="24">
        <f t="shared" si="678"/>
        <v>0</v>
      </c>
      <c r="AQ159" s="24">
        <f t="shared" ref="AQ159:AU159" si="682">SUM(AQ156:AQ158)</f>
        <v>0</v>
      </c>
      <c r="AR159" s="24">
        <f t="shared" si="682"/>
        <v>0</v>
      </c>
      <c r="AS159" s="24">
        <f t="shared" si="682"/>
        <v>0</v>
      </c>
      <c r="AT159" s="24">
        <f t="shared" si="682"/>
        <v>0</v>
      </c>
      <c r="AU159" s="24">
        <f t="shared" si="682"/>
        <v>0</v>
      </c>
      <c r="AV159" s="24">
        <f t="shared" ref="AV159:AZ159" si="683">SUM(AV156:AV158)</f>
        <v>0</v>
      </c>
      <c r="AW159" s="24">
        <f t="shared" si="683"/>
        <v>0</v>
      </c>
      <c r="AX159" s="24">
        <f t="shared" si="683"/>
        <v>0</v>
      </c>
      <c r="AY159" s="24">
        <f t="shared" si="683"/>
        <v>0</v>
      </c>
      <c r="AZ159" s="24">
        <f t="shared" si="683"/>
        <v>0</v>
      </c>
      <c r="BA159" s="24">
        <f t="shared" si="678"/>
        <v>0</v>
      </c>
      <c r="BB159" s="24">
        <f t="shared" si="678"/>
        <v>0</v>
      </c>
      <c r="BC159" s="24">
        <f t="shared" si="678"/>
        <v>0</v>
      </c>
      <c r="BD159" s="24">
        <f t="shared" si="678"/>
        <v>0</v>
      </c>
      <c r="BE159" s="24">
        <f t="shared" si="678"/>
        <v>0</v>
      </c>
      <c r="BF159" s="24">
        <f t="shared" si="656"/>
        <v>90</v>
      </c>
      <c r="BG159" s="24">
        <f t="shared" si="657"/>
        <v>159</v>
      </c>
      <c r="BH159" s="24">
        <f t="shared" si="658"/>
        <v>43</v>
      </c>
      <c r="BI159" s="24">
        <f t="shared" si="659"/>
        <v>82</v>
      </c>
      <c r="BJ159" s="24">
        <f t="shared" si="660"/>
        <v>125</v>
      </c>
      <c r="BK159" s="24">
        <f t="shared" si="678"/>
        <v>6</v>
      </c>
      <c r="BL159" s="24">
        <f t="shared" si="678"/>
        <v>0</v>
      </c>
      <c r="BM159" s="24">
        <f t="shared" si="678"/>
        <v>0</v>
      </c>
      <c r="BN159" s="24">
        <f t="shared" si="678"/>
        <v>0</v>
      </c>
      <c r="BO159" s="24">
        <f t="shared" si="678"/>
        <v>43</v>
      </c>
      <c r="BP159" s="24">
        <f t="shared" si="678"/>
        <v>82</v>
      </c>
      <c r="BQ159" s="24">
        <f t="shared" si="678"/>
        <v>125</v>
      </c>
      <c r="BR159" s="124"/>
      <c r="BS159" s="1"/>
    </row>
    <row r="160" spans="1:71" ht="23.25" customHeight="1" x14ac:dyDescent="0.3">
      <c r="A160" s="20"/>
      <c r="B160" s="5" t="s">
        <v>127</v>
      </c>
      <c r="C160" s="32"/>
      <c r="D160" s="92"/>
      <c r="E160" s="92"/>
      <c r="F160" s="92"/>
      <c r="G160" s="31"/>
      <c r="H160" s="31"/>
      <c r="I160" s="31"/>
      <c r="J160" s="22"/>
      <c r="K160" s="22"/>
      <c r="L160" s="22"/>
      <c r="M160" s="22"/>
      <c r="N160" s="22"/>
      <c r="O160" s="22"/>
      <c r="P160" s="22"/>
      <c r="Q160" s="22"/>
      <c r="R160" s="128"/>
      <c r="S160" s="128"/>
      <c r="T160" s="63"/>
      <c r="U160" s="63"/>
      <c r="V160" s="22"/>
      <c r="W160" s="22"/>
      <c r="X160" s="22"/>
      <c r="Y160" s="22"/>
      <c r="Z160" s="22"/>
      <c r="AA160" s="22"/>
      <c r="AB160" s="22"/>
      <c r="AC160" s="22"/>
      <c r="AD160" s="22"/>
      <c r="AE160" s="22"/>
      <c r="AF160" s="22"/>
      <c r="AG160" s="128"/>
      <c r="AH160" s="128"/>
      <c r="AI160" s="128"/>
      <c r="AJ160" s="128"/>
      <c r="AK160" s="22"/>
      <c r="AL160" s="128"/>
      <c r="AM160" s="128"/>
      <c r="AN160" s="128"/>
      <c r="AO160" s="128"/>
      <c r="AP160" s="22"/>
      <c r="AQ160" s="22"/>
      <c r="AR160" s="22"/>
      <c r="AS160" s="22"/>
      <c r="AT160" s="22"/>
      <c r="AU160" s="22"/>
      <c r="AV160" s="22"/>
      <c r="AW160" s="22"/>
      <c r="AX160" s="22"/>
      <c r="AY160" s="22"/>
      <c r="AZ160" s="22"/>
      <c r="BA160" s="22"/>
      <c r="BB160" s="22"/>
      <c r="BC160" s="22"/>
      <c r="BD160" s="22"/>
      <c r="BE160" s="22"/>
      <c r="BF160" s="24"/>
      <c r="BG160" s="24"/>
      <c r="BH160" s="24"/>
      <c r="BI160" s="24"/>
      <c r="BJ160" s="24"/>
      <c r="BK160" s="121"/>
      <c r="BL160" s="24"/>
      <c r="BM160" s="24"/>
      <c r="BN160" s="24"/>
      <c r="BO160" s="24"/>
      <c r="BP160" s="24"/>
      <c r="BQ160" s="24"/>
      <c r="BR160" s="124"/>
    </row>
    <row r="161" spans="1:71" s="2" customFormat="1" ht="23.25" customHeight="1" x14ac:dyDescent="0.3">
      <c r="A161" s="4"/>
      <c r="B161" s="39" t="s">
        <v>40</v>
      </c>
      <c r="C161" s="22">
        <v>0</v>
      </c>
      <c r="D161" s="22">
        <v>0</v>
      </c>
      <c r="E161" s="22">
        <v>0</v>
      </c>
      <c r="F161" s="22">
        <v>1</v>
      </c>
      <c r="G161" s="22">
        <f t="shared" ref="G161" si="684">E161+F161</f>
        <v>1</v>
      </c>
      <c r="H161" s="22">
        <v>0</v>
      </c>
      <c r="I161" s="30">
        <v>0</v>
      </c>
      <c r="J161" s="22">
        <v>0</v>
      </c>
      <c r="K161" s="22">
        <v>6</v>
      </c>
      <c r="L161" s="22">
        <f>SUM(J161:K161)</f>
        <v>6</v>
      </c>
      <c r="M161" s="22">
        <v>0</v>
      </c>
      <c r="N161" s="22">
        <v>0</v>
      </c>
      <c r="O161" s="22">
        <v>0</v>
      </c>
      <c r="P161" s="22">
        <v>0</v>
      </c>
      <c r="Q161" s="22">
        <f t="shared" ref="Q161" si="685">O161+P161</f>
        <v>0</v>
      </c>
      <c r="R161" s="22">
        <v>35</v>
      </c>
      <c r="S161" s="22">
        <v>63</v>
      </c>
      <c r="T161" s="22">
        <v>0</v>
      </c>
      <c r="U161" s="22">
        <v>34</v>
      </c>
      <c r="V161" s="22">
        <f t="shared" ref="V161" si="686">T161+U161</f>
        <v>34</v>
      </c>
      <c r="W161" s="22">
        <v>10</v>
      </c>
      <c r="X161" s="22">
        <v>41</v>
      </c>
      <c r="Y161" s="22">
        <v>0</v>
      </c>
      <c r="Z161" s="22">
        <v>12</v>
      </c>
      <c r="AA161" s="22">
        <f t="shared" ref="AA161" si="687">Y161+Z161</f>
        <v>12</v>
      </c>
      <c r="AB161" s="22">
        <v>5</v>
      </c>
      <c r="AC161" s="22">
        <v>78</v>
      </c>
      <c r="AD161" s="22">
        <v>0</v>
      </c>
      <c r="AE161" s="22">
        <v>4</v>
      </c>
      <c r="AF161" s="22">
        <f t="shared" ref="AF161" si="688">AD161+AE161</f>
        <v>4</v>
      </c>
      <c r="AG161" s="22">
        <v>0</v>
      </c>
      <c r="AH161" s="22">
        <v>0</v>
      </c>
      <c r="AI161" s="22">
        <v>0</v>
      </c>
      <c r="AJ161" s="22">
        <v>0</v>
      </c>
      <c r="AK161" s="22">
        <f t="shared" ref="AK161" si="689">AI161+AJ161</f>
        <v>0</v>
      </c>
      <c r="AL161" s="22">
        <v>0</v>
      </c>
      <c r="AM161" s="22">
        <v>0</v>
      </c>
      <c r="AN161" s="22">
        <v>0</v>
      </c>
      <c r="AO161" s="22">
        <f>1+1</f>
        <v>2</v>
      </c>
      <c r="AP161" s="22">
        <f t="shared" ref="AP161" si="690">AN161+AO161</f>
        <v>2</v>
      </c>
      <c r="AQ161" s="22">
        <v>0</v>
      </c>
      <c r="AR161" s="22">
        <v>0</v>
      </c>
      <c r="AS161" s="22">
        <v>0</v>
      </c>
      <c r="AT161" s="22">
        <v>0</v>
      </c>
      <c r="AU161" s="22">
        <f t="shared" ref="AU161" si="691">AS161+AT161</f>
        <v>0</v>
      </c>
      <c r="AV161" s="22">
        <v>0</v>
      </c>
      <c r="AW161" s="22">
        <v>0</v>
      </c>
      <c r="AX161" s="22">
        <v>0</v>
      </c>
      <c r="AY161" s="22">
        <v>0</v>
      </c>
      <c r="AZ161" s="22">
        <f t="shared" ref="AZ161" si="692">AX161+AY161</f>
        <v>0</v>
      </c>
      <c r="BA161" s="22">
        <v>0</v>
      </c>
      <c r="BB161" s="22">
        <v>0</v>
      </c>
      <c r="BC161" s="22">
        <v>0</v>
      </c>
      <c r="BD161" s="22">
        <v>0</v>
      </c>
      <c r="BE161" s="22">
        <f t="shared" ref="BE161" si="693">BC161+BD161</f>
        <v>0</v>
      </c>
      <c r="BF161" s="24">
        <f t="shared" ref="BF161:BF164" si="694">C161+M161+R161+W161+AB161+AG161+AL161+AQ161+AV161+BA161+H161</f>
        <v>50</v>
      </c>
      <c r="BG161" s="24">
        <f t="shared" ref="BG161:BG164" si="695">D161+N161+S161+X161+AC161+AH161+AM161+AR161+AW161+BB161+I161</f>
        <v>182</v>
      </c>
      <c r="BH161" s="24">
        <f t="shared" ref="BH161:BH164" si="696">E161+O161+T161+Y161+AD161+AI161+AN161+AS161+AX161+BC161+J161</f>
        <v>0</v>
      </c>
      <c r="BI161" s="24">
        <f t="shared" ref="BI161:BI164" si="697">F161+P161+U161+Z161+AE161+AJ161+AO161+AT161+AY161+BD161+K161</f>
        <v>59</v>
      </c>
      <c r="BJ161" s="24">
        <f t="shared" ref="BJ161:BJ164" si="698">G161+Q161+V161+AA161+AF161+AK161+AP161+AU161+AZ161+BE161+L161</f>
        <v>59</v>
      </c>
      <c r="BK161" s="25">
        <v>1</v>
      </c>
      <c r="BL161" s="24">
        <f>IF(BK161=1,BH161,"0")</f>
        <v>0</v>
      </c>
      <c r="BM161" s="24">
        <f>IF(BK161=1,BI161,"0")</f>
        <v>59</v>
      </c>
      <c r="BN161" s="24">
        <f>BL161+BM161</f>
        <v>59</v>
      </c>
      <c r="BO161" s="24" t="str">
        <f>IF(BK161=2,BH161,"0")</f>
        <v>0</v>
      </c>
      <c r="BP161" s="24" t="str">
        <f>IF(BK161=2,BI161,"0")</f>
        <v>0</v>
      </c>
      <c r="BQ161" s="24">
        <f>BO161+BP161</f>
        <v>0</v>
      </c>
      <c r="BR161" s="124"/>
      <c r="BS161" s="1"/>
    </row>
    <row r="162" spans="1:71" s="2" customFormat="1" ht="23.25" customHeight="1" x14ac:dyDescent="0.3">
      <c r="A162" s="4"/>
      <c r="B162" s="23" t="s">
        <v>47</v>
      </c>
      <c r="C162" s="24">
        <f>SUM(C161)</f>
        <v>0</v>
      </c>
      <c r="D162" s="24">
        <f>SUM(D161)</f>
        <v>0</v>
      </c>
      <c r="E162" s="24">
        <f t="shared" ref="E162:BQ162" si="699">SUM(E161)</f>
        <v>0</v>
      </c>
      <c r="F162" s="24">
        <f t="shared" si="699"/>
        <v>1</v>
      </c>
      <c r="G162" s="24">
        <f t="shared" si="699"/>
        <v>1</v>
      </c>
      <c r="H162" s="24">
        <f>H161</f>
        <v>0</v>
      </c>
      <c r="I162" s="37">
        <f t="shared" ref="I162:L162" si="700">I161</f>
        <v>0</v>
      </c>
      <c r="J162" s="24">
        <f>J161</f>
        <v>0</v>
      </c>
      <c r="K162" s="24">
        <f t="shared" si="700"/>
        <v>6</v>
      </c>
      <c r="L162" s="24">
        <f t="shared" si="700"/>
        <v>6</v>
      </c>
      <c r="M162" s="24">
        <f t="shared" si="699"/>
        <v>0</v>
      </c>
      <c r="N162" s="24">
        <f t="shared" si="699"/>
        <v>0</v>
      </c>
      <c r="O162" s="24">
        <f t="shared" si="699"/>
        <v>0</v>
      </c>
      <c r="P162" s="24">
        <f t="shared" si="699"/>
        <v>0</v>
      </c>
      <c r="Q162" s="24">
        <f t="shared" si="699"/>
        <v>0</v>
      </c>
      <c r="R162" s="24">
        <f t="shared" si="699"/>
        <v>35</v>
      </c>
      <c r="S162" s="24">
        <f t="shared" ref="S162" si="701">SUM(S161)</f>
        <v>63</v>
      </c>
      <c r="T162" s="24">
        <f t="shared" si="699"/>
        <v>0</v>
      </c>
      <c r="U162" s="24">
        <f t="shared" si="699"/>
        <v>34</v>
      </c>
      <c r="V162" s="24">
        <f t="shared" si="699"/>
        <v>34</v>
      </c>
      <c r="W162" s="24">
        <f t="shared" ref="W162:AK162" si="702">SUM(W161)</f>
        <v>10</v>
      </c>
      <c r="X162" s="24">
        <f t="shared" ref="X162" si="703">SUM(X161)</f>
        <v>41</v>
      </c>
      <c r="Y162" s="24">
        <f t="shared" si="702"/>
        <v>0</v>
      </c>
      <c r="Z162" s="24">
        <f t="shared" si="702"/>
        <v>12</v>
      </c>
      <c r="AA162" s="24">
        <f t="shared" si="702"/>
        <v>12</v>
      </c>
      <c r="AB162" s="24">
        <f t="shared" si="702"/>
        <v>5</v>
      </c>
      <c r="AC162" s="24">
        <f t="shared" ref="AC162" si="704">SUM(AC161)</f>
        <v>78</v>
      </c>
      <c r="AD162" s="24">
        <f t="shared" si="702"/>
        <v>0</v>
      </c>
      <c r="AE162" s="24">
        <f t="shared" si="702"/>
        <v>4</v>
      </c>
      <c r="AF162" s="24">
        <f t="shared" si="702"/>
        <v>4</v>
      </c>
      <c r="AG162" s="24">
        <f t="shared" si="702"/>
        <v>0</v>
      </c>
      <c r="AH162" s="24">
        <f t="shared" si="702"/>
        <v>0</v>
      </c>
      <c r="AI162" s="24">
        <f t="shared" si="702"/>
        <v>0</v>
      </c>
      <c r="AJ162" s="24">
        <f t="shared" si="702"/>
        <v>0</v>
      </c>
      <c r="AK162" s="24">
        <f t="shared" si="702"/>
        <v>0</v>
      </c>
      <c r="AL162" s="24">
        <f t="shared" si="699"/>
        <v>0</v>
      </c>
      <c r="AM162" s="24">
        <f t="shared" ref="AM162" si="705">SUM(AM161)</f>
        <v>0</v>
      </c>
      <c r="AN162" s="24">
        <f t="shared" si="699"/>
        <v>0</v>
      </c>
      <c r="AO162" s="24">
        <f t="shared" si="699"/>
        <v>2</v>
      </c>
      <c r="AP162" s="24">
        <f t="shared" si="699"/>
        <v>2</v>
      </c>
      <c r="AQ162" s="24">
        <f t="shared" si="699"/>
        <v>0</v>
      </c>
      <c r="AR162" s="24">
        <f t="shared" si="699"/>
        <v>0</v>
      </c>
      <c r="AS162" s="24">
        <f t="shared" si="699"/>
        <v>0</v>
      </c>
      <c r="AT162" s="24">
        <f t="shared" si="699"/>
        <v>0</v>
      </c>
      <c r="AU162" s="24">
        <f t="shared" si="699"/>
        <v>0</v>
      </c>
      <c r="AV162" s="24">
        <f t="shared" si="699"/>
        <v>0</v>
      </c>
      <c r="AW162" s="24">
        <f t="shared" si="699"/>
        <v>0</v>
      </c>
      <c r="AX162" s="24">
        <f t="shared" si="699"/>
        <v>0</v>
      </c>
      <c r="AY162" s="24">
        <f t="shared" si="699"/>
        <v>0</v>
      </c>
      <c r="AZ162" s="24">
        <f t="shared" si="699"/>
        <v>0</v>
      </c>
      <c r="BA162" s="24">
        <f t="shared" ref="BA162:BE162" si="706">SUM(BA161)</f>
        <v>0</v>
      </c>
      <c r="BB162" s="24">
        <f t="shared" si="706"/>
        <v>0</v>
      </c>
      <c r="BC162" s="24">
        <f t="shared" si="706"/>
        <v>0</v>
      </c>
      <c r="BD162" s="24">
        <f t="shared" si="706"/>
        <v>0</v>
      </c>
      <c r="BE162" s="24">
        <f t="shared" si="706"/>
        <v>0</v>
      </c>
      <c r="BF162" s="24">
        <f t="shared" si="694"/>
        <v>50</v>
      </c>
      <c r="BG162" s="24">
        <f t="shared" si="695"/>
        <v>182</v>
      </c>
      <c r="BH162" s="24">
        <f t="shared" si="696"/>
        <v>0</v>
      </c>
      <c r="BI162" s="24">
        <f t="shared" si="697"/>
        <v>59</v>
      </c>
      <c r="BJ162" s="24">
        <f t="shared" si="698"/>
        <v>59</v>
      </c>
      <c r="BK162" s="25">
        <f t="shared" si="699"/>
        <v>1</v>
      </c>
      <c r="BL162" s="24">
        <f t="shared" si="699"/>
        <v>0</v>
      </c>
      <c r="BM162" s="24">
        <f t="shared" si="699"/>
        <v>59</v>
      </c>
      <c r="BN162" s="24">
        <f t="shared" si="699"/>
        <v>59</v>
      </c>
      <c r="BO162" s="24">
        <f t="shared" si="699"/>
        <v>0</v>
      </c>
      <c r="BP162" s="24">
        <f t="shared" si="699"/>
        <v>0</v>
      </c>
      <c r="BQ162" s="24">
        <f t="shared" si="699"/>
        <v>0</v>
      </c>
      <c r="BR162" s="124"/>
      <c r="BS162" s="1"/>
    </row>
    <row r="163" spans="1:71" s="2" customFormat="1" ht="23.25" customHeight="1" x14ac:dyDescent="0.3">
      <c r="A163" s="4"/>
      <c r="B163" s="23" t="s">
        <v>49</v>
      </c>
      <c r="C163" s="24">
        <f t="shared" ref="C163:AM163" si="707">C154+C159+C162</f>
        <v>98</v>
      </c>
      <c r="D163" s="24">
        <f t="shared" si="707"/>
        <v>146</v>
      </c>
      <c r="E163" s="24">
        <f t="shared" si="707"/>
        <v>38</v>
      </c>
      <c r="F163" s="24">
        <f t="shared" si="707"/>
        <v>74</v>
      </c>
      <c r="G163" s="24">
        <f t="shared" si="707"/>
        <v>112</v>
      </c>
      <c r="H163" s="24">
        <f t="shared" ref="H163:L163" si="708">H154+H159+H162</f>
        <v>0</v>
      </c>
      <c r="I163" s="37">
        <f t="shared" si="708"/>
        <v>0</v>
      </c>
      <c r="J163" s="24">
        <f t="shared" si="708"/>
        <v>5</v>
      </c>
      <c r="K163" s="24">
        <f t="shared" si="708"/>
        <v>25</v>
      </c>
      <c r="L163" s="24">
        <f t="shared" si="708"/>
        <v>30</v>
      </c>
      <c r="M163" s="24">
        <f t="shared" ref="M163:Q163" si="709">M154+M159+M162</f>
        <v>57</v>
      </c>
      <c r="N163" s="24">
        <f t="shared" si="709"/>
        <v>130</v>
      </c>
      <c r="O163" s="24">
        <f t="shared" si="709"/>
        <v>21</v>
      </c>
      <c r="P163" s="24">
        <f t="shared" si="709"/>
        <v>53</v>
      </c>
      <c r="Q163" s="24">
        <f t="shared" si="709"/>
        <v>74</v>
      </c>
      <c r="R163" s="24">
        <f t="shared" si="707"/>
        <v>155</v>
      </c>
      <c r="S163" s="24">
        <f t="shared" si="707"/>
        <v>303</v>
      </c>
      <c r="T163" s="24">
        <f t="shared" si="707"/>
        <v>32</v>
      </c>
      <c r="U163" s="24">
        <f t="shared" si="707"/>
        <v>118</v>
      </c>
      <c r="V163" s="24">
        <f t="shared" si="707"/>
        <v>150</v>
      </c>
      <c r="W163" s="24">
        <f t="shared" si="707"/>
        <v>43</v>
      </c>
      <c r="X163" s="24">
        <f t="shared" si="707"/>
        <v>130</v>
      </c>
      <c r="Y163" s="24">
        <f t="shared" si="707"/>
        <v>15</v>
      </c>
      <c r="Z163" s="24">
        <f t="shared" si="707"/>
        <v>32</v>
      </c>
      <c r="AA163" s="24">
        <f t="shared" si="707"/>
        <v>47</v>
      </c>
      <c r="AB163" s="24">
        <f t="shared" si="707"/>
        <v>15</v>
      </c>
      <c r="AC163" s="24">
        <f t="shared" si="707"/>
        <v>233</v>
      </c>
      <c r="AD163" s="24">
        <f t="shared" si="707"/>
        <v>1</v>
      </c>
      <c r="AE163" s="24">
        <f t="shared" si="707"/>
        <v>14</v>
      </c>
      <c r="AF163" s="24">
        <f t="shared" si="707"/>
        <v>15</v>
      </c>
      <c r="AG163" s="24">
        <f t="shared" ref="AG163:AK163" si="710">AG154+AG159+AG162</f>
        <v>0</v>
      </c>
      <c r="AH163" s="24">
        <f t="shared" si="710"/>
        <v>0</v>
      </c>
      <c r="AI163" s="24">
        <f t="shared" si="710"/>
        <v>0</v>
      </c>
      <c r="AJ163" s="24">
        <f t="shared" si="710"/>
        <v>0</v>
      </c>
      <c r="AK163" s="24">
        <f t="shared" si="710"/>
        <v>0</v>
      </c>
      <c r="AL163" s="24">
        <f t="shared" si="707"/>
        <v>4</v>
      </c>
      <c r="AM163" s="24">
        <f t="shared" si="707"/>
        <v>6</v>
      </c>
      <c r="AN163" s="24">
        <f t="shared" ref="AN163:BQ163" si="711">AN154+AN159+AN162</f>
        <v>2</v>
      </c>
      <c r="AO163" s="24">
        <f t="shared" si="711"/>
        <v>7</v>
      </c>
      <c r="AP163" s="24">
        <f t="shared" si="711"/>
        <v>9</v>
      </c>
      <c r="AQ163" s="24">
        <f t="shared" si="711"/>
        <v>0</v>
      </c>
      <c r="AR163" s="24">
        <f t="shared" si="711"/>
        <v>0</v>
      </c>
      <c r="AS163" s="24">
        <f t="shared" si="711"/>
        <v>0</v>
      </c>
      <c r="AT163" s="24">
        <f t="shared" si="711"/>
        <v>0</v>
      </c>
      <c r="AU163" s="24">
        <f t="shared" si="711"/>
        <v>0</v>
      </c>
      <c r="AV163" s="24">
        <f t="shared" ref="AV163:AZ163" si="712">AV154+AV159+AV162</f>
        <v>0</v>
      </c>
      <c r="AW163" s="24">
        <f t="shared" si="712"/>
        <v>0</v>
      </c>
      <c r="AX163" s="24">
        <f t="shared" si="712"/>
        <v>0</v>
      </c>
      <c r="AY163" s="24">
        <f t="shared" si="712"/>
        <v>0</v>
      </c>
      <c r="AZ163" s="24">
        <f t="shared" si="712"/>
        <v>0</v>
      </c>
      <c r="BA163" s="24">
        <f t="shared" si="711"/>
        <v>0</v>
      </c>
      <c r="BB163" s="24">
        <f t="shared" si="711"/>
        <v>0</v>
      </c>
      <c r="BC163" s="24">
        <f t="shared" si="711"/>
        <v>0</v>
      </c>
      <c r="BD163" s="24">
        <f t="shared" si="711"/>
        <v>1</v>
      </c>
      <c r="BE163" s="24">
        <f t="shared" si="711"/>
        <v>1</v>
      </c>
      <c r="BF163" s="24">
        <f t="shared" si="694"/>
        <v>372</v>
      </c>
      <c r="BG163" s="24">
        <f t="shared" si="695"/>
        <v>948</v>
      </c>
      <c r="BH163" s="24">
        <f t="shared" si="696"/>
        <v>114</v>
      </c>
      <c r="BI163" s="24">
        <f t="shared" si="697"/>
        <v>324</v>
      </c>
      <c r="BJ163" s="24">
        <f t="shared" si="698"/>
        <v>438</v>
      </c>
      <c r="BK163" s="24">
        <f t="shared" si="711"/>
        <v>13</v>
      </c>
      <c r="BL163" s="24">
        <f t="shared" si="711"/>
        <v>0</v>
      </c>
      <c r="BM163" s="24">
        <f t="shared" si="711"/>
        <v>59</v>
      </c>
      <c r="BN163" s="24">
        <f t="shared" si="711"/>
        <v>59</v>
      </c>
      <c r="BO163" s="24">
        <f t="shared" si="711"/>
        <v>114</v>
      </c>
      <c r="BP163" s="24">
        <f t="shared" si="711"/>
        <v>265</v>
      </c>
      <c r="BQ163" s="24">
        <f t="shared" si="711"/>
        <v>379</v>
      </c>
      <c r="BR163" s="124"/>
      <c r="BS163" s="1"/>
    </row>
    <row r="164" spans="1:71" s="2" customFormat="1" ht="23.25" customHeight="1" x14ac:dyDescent="0.3">
      <c r="A164" s="26"/>
      <c r="B164" s="27" t="s">
        <v>34</v>
      </c>
      <c r="C164" s="46">
        <f>C163</f>
        <v>98</v>
      </c>
      <c r="D164" s="46">
        <f>D163</f>
        <v>146</v>
      </c>
      <c r="E164" s="46">
        <f t="shared" ref="E164:BQ164" si="713">E163</f>
        <v>38</v>
      </c>
      <c r="F164" s="46">
        <f t="shared" si="713"/>
        <v>74</v>
      </c>
      <c r="G164" s="46">
        <f t="shared" si="713"/>
        <v>112</v>
      </c>
      <c r="H164" s="46">
        <f>H163</f>
        <v>0</v>
      </c>
      <c r="I164" s="46">
        <f>I163</f>
        <v>0</v>
      </c>
      <c r="J164" s="28">
        <f t="shared" ref="J164:L164" si="714">J163</f>
        <v>5</v>
      </c>
      <c r="K164" s="28">
        <f t="shared" si="714"/>
        <v>25</v>
      </c>
      <c r="L164" s="28">
        <f t="shared" si="714"/>
        <v>30</v>
      </c>
      <c r="M164" s="28">
        <f t="shared" si="713"/>
        <v>57</v>
      </c>
      <c r="N164" s="28">
        <f t="shared" si="713"/>
        <v>130</v>
      </c>
      <c r="O164" s="28">
        <f t="shared" si="713"/>
        <v>21</v>
      </c>
      <c r="P164" s="28">
        <f t="shared" si="713"/>
        <v>53</v>
      </c>
      <c r="Q164" s="28">
        <f t="shared" si="713"/>
        <v>74</v>
      </c>
      <c r="R164" s="28">
        <f t="shared" si="713"/>
        <v>155</v>
      </c>
      <c r="S164" s="28">
        <f t="shared" ref="S164" si="715">S163</f>
        <v>303</v>
      </c>
      <c r="T164" s="28">
        <f t="shared" si="713"/>
        <v>32</v>
      </c>
      <c r="U164" s="28">
        <f t="shared" si="713"/>
        <v>118</v>
      </c>
      <c r="V164" s="28">
        <f t="shared" si="713"/>
        <v>150</v>
      </c>
      <c r="W164" s="28">
        <f t="shared" ref="W164:AK164" si="716">W163</f>
        <v>43</v>
      </c>
      <c r="X164" s="28">
        <f t="shared" ref="X164" si="717">X163</f>
        <v>130</v>
      </c>
      <c r="Y164" s="28">
        <f t="shared" si="716"/>
        <v>15</v>
      </c>
      <c r="Z164" s="28">
        <f t="shared" si="716"/>
        <v>32</v>
      </c>
      <c r="AA164" s="28">
        <f t="shared" si="716"/>
        <v>47</v>
      </c>
      <c r="AB164" s="28">
        <f t="shared" si="716"/>
        <v>15</v>
      </c>
      <c r="AC164" s="28">
        <f t="shared" ref="AC164" si="718">AC163</f>
        <v>233</v>
      </c>
      <c r="AD164" s="28">
        <f t="shared" si="716"/>
        <v>1</v>
      </c>
      <c r="AE164" s="28">
        <f t="shared" si="716"/>
        <v>14</v>
      </c>
      <c r="AF164" s="28">
        <f t="shared" si="716"/>
        <v>15</v>
      </c>
      <c r="AG164" s="28">
        <f t="shared" si="716"/>
        <v>0</v>
      </c>
      <c r="AH164" s="28">
        <f t="shared" si="716"/>
        <v>0</v>
      </c>
      <c r="AI164" s="28">
        <f t="shared" si="716"/>
        <v>0</v>
      </c>
      <c r="AJ164" s="28">
        <f t="shared" si="716"/>
        <v>0</v>
      </c>
      <c r="AK164" s="28">
        <f t="shared" si="716"/>
        <v>0</v>
      </c>
      <c r="AL164" s="28">
        <f t="shared" si="713"/>
        <v>4</v>
      </c>
      <c r="AM164" s="28">
        <f t="shared" ref="AM164" si="719">AM163</f>
        <v>6</v>
      </c>
      <c r="AN164" s="28">
        <f t="shared" si="713"/>
        <v>2</v>
      </c>
      <c r="AO164" s="28">
        <f t="shared" si="713"/>
        <v>7</v>
      </c>
      <c r="AP164" s="28">
        <f t="shared" si="713"/>
        <v>9</v>
      </c>
      <c r="AQ164" s="28">
        <f t="shared" si="713"/>
        <v>0</v>
      </c>
      <c r="AR164" s="28">
        <f t="shared" si="713"/>
        <v>0</v>
      </c>
      <c r="AS164" s="28">
        <f t="shared" si="713"/>
        <v>0</v>
      </c>
      <c r="AT164" s="28">
        <f t="shared" si="713"/>
        <v>0</v>
      </c>
      <c r="AU164" s="28">
        <f t="shared" si="713"/>
        <v>0</v>
      </c>
      <c r="AV164" s="28">
        <f t="shared" si="713"/>
        <v>0</v>
      </c>
      <c r="AW164" s="28">
        <f t="shared" si="713"/>
        <v>0</v>
      </c>
      <c r="AX164" s="28">
        <f t="shared" si="713"/>
        <v>0</v>
      </c>
      <c r="AY164" s="28">
        <f t="shared" si="713"/>
        <v>0</v>
      </c>
      <c r="AZ164" s="28">
        <f t="shared" si="713"/>
        <v>0</v>
      </c>
      <c r="BA164" s="28">
        <f t="shared" ref="BA164:BE164" si="720">BA163</f>
        <v>0</v>
      </c>
      <c r="BB164" s="28">
        <f t="shared" si="720"/>
        <v>0</v>
      </c>
      <c r="BC164" s="28">
        <f t="shared" si="720"/>
        <v>0</v>
      </c>
      <c r="BD164" s="28">
        <f t="shared" si="720"/>
        <v>1</v>
      </c>
      <c r="BE164" s="28">
        <f t="shared" si="720"/>
        <v>1</v>
      </c>
      <c r="BF164" s="28">
        <f t="shared" si="694"/>
        <v>372</v>
      </c>
      <c r="BG164" s="28">
        <f t="shared" si="695"/>
        <v>948</v>
      </c>
      <c r="BH164" s="28">
        <f t="shared" si="696"/>
        <v>114</v>
      </c>
      <c r="BI164" s="28">
        <f t="shared" si="697"/>
        <v>324</v>
      </c>
      <c r="BJ164" s="28">
        <f t="shared" si="698"/>
        <v>438</v>
      </c>
      <c r="BK164" s="29">
        <f t="shared" si="713"/>
        <v>13</v>
      </c>
      <c r="BL164" s="28">
        <f t="shared" si="713"/>
        <v>0</v>
      </c>
      <c r="BM164" s="28">
        <f t="shared" si="713"/>
        <v>59</v>
      </c>
      <c r="BN164" s="28">
        <f t="shared" si="713"/>
        <v>59</v>
      </c>
      <c r="BO164" s="28">
        <f t="shared" si="713"/>
        <v>114</v>
      </c>
      <c r="BP164" s="28">
        <f t="shared" si="713"/>
        <v>265</v>
      </c>
      <c r="BQ164" s="28">
        <f t="shared" si="713"/>
        <v>379</v>
      </c>
      <c r="BR164" s="124"/>
      <c r="BS164" s="1"/>
    </row>
    <row r="165" spans="1:71" ht="23.25" customHeight="1" x14ac:dyDescent="0.3">
      <c r="A165" s="4" t="s">
        <v>41</v>
      </c>
      <c r="B165" s="40"/>
      <c r="C165" s="30"/>
      <c r="D165" s="31"/>
      <c r="E165" s="31"/>
      <c r="F165" s="31"/>
      <c r="G165" s="31"/>
      <c r="H165" s="31"/>
      <c r="I165" s="31"/>
      <c r="J165" s="31"/>
      <c r="K165" s="31"/>
      <c r="L165" s="31"/>
      <c r="M165" s="31"/>
      <c r="N165" s="31"/>
      <c r="O165" s="31"/>
      <c r="P165" s="31"/>
      <c r="Q165" s="31"/>
      <c r="R165" s="31"/>
      <c r="S165" s="31"/>
      <c r="T165" s="31"/>
      <c r="U165" s="31"/>
      <c r="V165" s="31"/>
      <c r="W165" s="31"/>
      <c r="X165" s="31"/>
      <c r="Y165" s="31"/>
      <c r="Z165" s="31"/>
      <c r="AA165" s="31"/>
      <c r="AB165" s="31"/>
      <c r="AC165" s="31"/>
      <c r="AD165" s="31"/>
      <c r="AE165" s="31"/>
      <c r="AF165" s="31"/>
      <c r="AG165" s="31"/>
      <c r="AH165" s="31"/>
      <c r="AI165" s="31"/>
      <c r="AJ165" s="31"/>
      <c r="AK165" s="31"/>
      <c r="AL165" s="31"/>
      <c r="AM165" s="31"/>
      <c r="AN165" s="31"/>
      <c r="AO165" s="31"/>
      <c r="AP165" s="31"/>
      <c r="AQ165" s="31"/>
      <c r="AR165" s="31"/>
      <c r="AS165" s="31"/>
      <c r="AT165" s="31"/>
      <c r="AU165" s="31"/>
      <c r="AV165" s="31"/>
      <c r="AW165" s="31"/>
      <c r="AX165" s="31"/>
      <c r="AY165" s="31"/>
      <c r="AZ165" s="31"/>
      <c r="BA165" s="31"/>
      <c r="BB165" s="31"/>
      <c r="BC165" s="31"/>
      <c r="BD165" s="31"/>
      <c r="BE165" s="31"/>
      <c r="BF165" s="31"/>
      <c r="BG165" s="31"/>
      <c r="BH165" s="31"/>
      <c r="BI165" s="31"/>
      <c r="BJ165" s="31"/>
      <c r="BK165" s="59"/>
      <c r="BL165" s="31"/>
      <c r="BM165" s="31"/>
      <c r="BN165" s="31"/>
      <c r="BO165" s="31"/>
      <c r="BP165" s="31"/>
      <c r="BQ165" s="51"/>
      <c r="BR165" s="124"/>
    </row>
    <row r="166" spans="1:71" ht="23.25" customHeight="1" x14ac:dyDescent="0.3">
      <c r="A166" s="4"/>
      <c r="B166" s="41" t="s">
        <v>48</v>
      </c>
      <c r="C166" s="30"/>
      <c r="D166" s="31"/>
      <c r="E166" s="31"/>
      <c r="F166" s="31"/>
      <c r="G166" s="31"/>
      <c r="H166" s="31"/>
      <c r="I166" s="31"/>
      <c r="J166" s="31"/>
      <c r="K166" s="31"/>
      <c r="L166" s="31"/>
      <c r="M166" s="31"/>
      <c r="N166" s="31"/>
      <c r="O166" s="31"/>
      <c r="P166" s="31"/>
      <c r="Q166" s="31"/>
      <c r="R166" s="31"/>
      <c r="S166" s="31"/>
      <c r="T166" s="31"/>
      <c r="U166" s="31"/>
      <c r="V166" s="31"/>
      <c r="W166" s="31"/>
      <c r="X166" s="31"/>
      <c r="Y166" s="31"/>
      <c r="Z166" s="31"/>
      <c r="AA166" s="31"/>
      <c r="AB166" s="31"/>
      <c r="AC166" s="31"/>
      <c r="AD166" s="31"/>
      <c r="AE166" s="31"/>
      <c r="AF166" s="31"/>
      <c r="AG166" s="31"/>
      <c r="AH166" s="31"/>
      <c r="AI166" s="31"/>
      <c r="AJ166" s="31"/>
      <c r="AK166" s="31"/>
      <c r="AL166" s="31"/>
      <c r="AM166" s="31"/>
      <c r="AN166" s="31"/>
      <c r="AO166" s="31"/>
      <c r="AP166" s="31"/>
      <c r="AQ166" s="31"/>
      <c r="AR166" s="31"/>
      <c r="AS166" s="31"/>
      <c r="AT166" s="31"/>
      <c r="AU166" s="31"/>
      <c r="AV166" s="31"/>
      <c r="AW166" s="31"/>
      <c r="AX166" s="31"/>
      <c r="AY166" s="31"/>
      <c r="AZ166" s="31"/>
      <c r="BA166" s="31"/>
      <c r="BB166" s="31"/>
      <c r="BC166" s="31"/>
      <c r="BD166" s="31"/>
      <c r="BE166" s="31"/>
      <c r="BF166" s="31"/>
      <c r="BG166" s="31"/>
      <c r="BH166" s="31"/>
      <c r="BI166" s="31"/>
      <c r="BJ166" s="31"/>
      <c r="BK166" s="59"/>
      <c r="BL166" s="31"/>
      <c r="BM166" s="31"/>
      <c r="BN166" s="31"/>
      <c r="BO166" s="31"/>
      <c r="BP166" s="31"/>
      <c r="BQ166" s="51"/>
      <c r="BR166" s="124"/>
    </row>
    <row r="167" spans="1:71" s="2" customFormat="1" ht="23.25" customHeight="1" x14ac:dyDescent="0.3">
      <c r="A167" s="4"/>
      <c r="B167" s="5" t="s">
        <v>119</v>
      </c>
      <c r="C167" s="36"/>
      <c r="D167" s="93"/>
      <c r="E167" s="93"/>
      <c r="F167" s="93"/>
      <c r="G167" s="31"/>
      <c r="H167" s="31"/>
      <c r="I167" s="31"/>
      <c r="J167" s="31"/>
      <c r="K167" s="31"/>
      <c r="L167" s="31"/>
      <c r="M167" s="31"/>
      <c r="N167" s="31"/>
      <c r="O167" s="31"/>
      <c r="P167" s="31"/>
      <c r="Q167" s="31"/>
      <c r="R167" s="93"/>
      <c r="S167" s="93"/>
      <c r="T167" s="93"/>
      <c r="U167" s="93"/>
      <c r="V167" s="31"/>
      <c r="W167" s="31"/>
      <c r="X167" s="31"/>
      <c r="Y167" s="31"/>
      <c r="Z167" s="31"/>
      <c r="AA167" s="31"/>
      <c r="AB167" s="31"/>
      <c r="AC167" s="31"/>
      <c r="AD167" s="31"/>
      <c r="AE167" s="31"/>
      <c r="AF167" s="31"/>
      <c r="AG167" s="31"/>
      <c r="AH167" s="31"/>
      <c r="AI167" s="31"/>
      <c r="AJ167" s="31"/>
      <c r="AK167" s="31"/>
      <c r="AL167" s="93"/>
      <c r="AM167" s="93"/>
      <c r="AN167" s="93"/>
      <c r="AO167" s="93"/>
      <c r="AP167" s="31"/>
      <c r="AQ167" s="31"/>
      <c r="AR167" s="31"/>
      <c r="AS167" s="31"/>
      <c r="AT167" s="31"/>
      <c r="AU167" s="31"/>
      <c r="AV167" s="31"/>
      <c r="AW167" s="31"/>
      <c r="AX167" s="31"/>
      <c r="AY167" s="31"/>
      <c r="AZ167" s="31"/>
      <c r="BA167" s="31"/>
      <c r="BB167" s="31"/>
      <c r="BC167" s="31"/>
      <c r="BD167" s="31"/>
      <c r="BE167" s="31"/>
      <c r="BF167" s="31"/>
      <c r="BG167" s="31"/>
      <c r="BH167" s="31"/>
      <c r="BI167" s="31"/>
      <c r="BJ167" s="31"/>
      <c r="BK167" s="105"/>
      <c r="BL167" s="31"/>
      <c r="BM167" s="31"/>
      <c r="BN167" s="31"/>
      <c r="BO167" s="31"/>
      <c r="BP167" s="31"/>
      <c r="BQ167" s="51"/>
      <c r="BR167" s="124"/>
      <c r="BS167" s="1"/>
    </row>
    <row r="168" spans="1:71" ht="23.25" customHeight="1" x14ac:dyDescent="0.3">
      <c r="A168" s="4"/>
      <c r="B168" s="21" t="s">
        <v>22</v>
      </c>
      <c r="C168" s="22">
        <v>10</v>
      </c>
      <c r="D168" s="22">
        <v>1</v>
      </c>
      <c r="E168" s="22">
        <v>0</v>
      </c>
      <c r="F168" s="22">
        <v>1</v>
      </c>
      <c r="G168" s="22">
        <f t="shared" ref="G168:G174" si="721">E168+F168</f>
        <v>1</v>
      </c>
      <c r="H168" s="22">
        <v>0</v>
      </c>
      <c r="I168" s="30">
        <v>0</v>
      </c>
      <c r="J168" s="22">
        <v>1</v>
      </c>
      <c r="K168" s="22">
        <v>0</v>
      </c>
      <c r="L168" s="22">
        <f>SUM(J168:K168)</f>
        <v>1</v>
      </c>
      <c r="M168" s="22">
        <v>10</v>
      </c>
      <c r="N168" s="22">
        <v>8</v>
      </c>
      <c r="O168" s="22">
        <v>2</v>
      </c>
      <c r="P168" s="22">
        <v>1</v>
      </c>
      <c r="Q168" s="22">
        <f t="shared" ref="Q168:Q174" si="722">O168+P168</f>
        <v>3</v>
      </c>
      <c r="R168" s="22">
        <f>2+8</f>
        <v>10</v>
      </c>
      <c r="S168" s="22">
        <v>30</v>
      </c>
      <c r="T168" s="22">
        <v>3</v>
      </c>
      <c r="U168" s="22">
        <v>10</v>
      </c>
      <c r="V168" s="22">
        <f t="shared" ref="V168:V174" si="723">T168+U168</f>
        <v>13</v>
      </c>
      <c r="W168" s="22">
        <v>2</v>
      </c>
      <c r="X168" s="22">
        <v>16</v>
      </c>
      <c r="Y168" s="22">
        <v>5</v>
      </c>
      <c r="Z168" s="22">
        <v>4</v>
      </c>
      <c r="AA168" s="22">
        <f t="shared" ref="AA168:AA174" si="724">Y168+Z168</f>
        <v>9</v>
      </c>
      <c r="AB168" s="22">
        <v>0</v>
      </c>
      <c r="AC168" s="22">
        <v>0</v>
      </c>
      <c r="AD168" s="22">
        <v>0</v>
      </c>
      <c r="AE168" s="22">
        <v>0</v>
      </c>
      <c r="AF168" s="22">
        <f t="shared" ref="AF168:AF174" si="725">AD168+AE168</f>
        <v>0</v>
      </c>
      <c r="AG168" s="22">
        <v>0</v>
      </c>
      <c r="AH168" s="22">
        <v>0</v>
      </c>
      <c r="AI168" s="22">
        <v>0</v>
      </c>
      <c r="AJ168" s="22">
        <v>0</v>
      </c>
      <c r="AK168" s="22">
        <f t="shared" ref="AK168:AK174" si="726">AI168+AJ168</f>
        <v>0</v>
      </c>
      <c r="AL168" s="22">
        <v>1</v>
      </c>
      <c r="AM168" s="22">
        <v>0</v>
      </c>
      <c r="AN168" s="22">
        <v>0</v>
      </c>
      <c r="AO168" s="22">
        <v>0</v>
      </c>
      <c r="AP168" s="22">
        <f t="shared" ref="AP168:AP174" si="727">AN168+AO168</f>
        <v>0</v>
      </c>
      <c r="AQ168" s="22">
        <v>0</v>
      </c>
      <c r="AR168" s="22">
        <v>0</v>
      </c>
      <c r="AS168" s="22">
        <v>0</v>
      </c>
      <c r="AT168" s="22">
        <v>0</v>
      </c>
      <c r="AU168" s="22">
        <f t="shared" ref="AU168:AU174" si="728">AS168+AT168</f>
        <v>0</v>
      </c>
      <c r="AV168" s="22">
        <v>0</v>
      </c>
      <c r="AW168" s="22">
        <v>0</v>
      </c>
      <c r="AX168" s="22">
        <v>0</v>
      </c>
      <c r="AY168" s="22">
        <v>0</v>
      </c>
      <c r="AZ168" s="22">
        <f t="shared" ref="AZ168:AZ174" si="729">AX168+AY168</f>
        <v>0</v>
      </c>
      <c r="BA168" s="22">
        <v>0</v>
      </c>
      <c r="BB168" s="22">
        <v>0</v>
      </c>
      <c r="BC168" s="22">
        <v>0</v>
      </c>
      <c r="BD168" s="22">
        <v>0</v>
      </c>
      <c r="BE168" s="22">
        <f t="shared" ref="BE168:BE174" si="730">BC168+BD168</f>
        <v>0</v>
      </c>
      <c r="BF168" s="24">
        <f t="shared" ref="BF168:BF175" si="731">C168+M168+R168+W168+AB168+AG168+AL168+AQ168+AV168+BA168+H168</f>
        <v>33</v>
      </c>
      <c r="BG168" s="24">
        <f t="shared" ref="BG168:BG175" si="732">D168+N168+S168+X168+AC168+AH168+AM168+AR168+AW168+BB168+I168</f>
        <v>55</v>
      </c>
      <c r="BH168" s="24">
        <f t="shared" ref="BH168:BH175" si="733">E168+O168+T168+Y168+AD168+AI168+AN168+AS168+AX168+BC168+J168</f>
        <v>11</v>
      </c>
      <c r="BI168" s="24">
        <f t="shared" ref="BI168:BI175" si="734">F168+P168+U168+Z168+AE168+AJ168+AO168+AT168+AY168+BD168+K168</f>
        <v>16</v>
      </c>
      <c r="BJ168" s="24">
        <f t="shared" ref="BJ168:BJ175" si="735">G168+Q168+V168+AA168+AF168+AK168+AP168+AU168+AZ168+BE168+L168</f>
        <v>27</v>
      </c>
      <c r="BK168" s="122">
        <v>1</v>
      </c>
      <c r="BL168" s="24">
        <f t="shared" ref="BL168:BL174" si="736">IF(BK168=1,BH168,"0")</f>
        <v>11</v>
      </c>
      <c r="BM168" s="24">
        <f t="shared" ref="BM168:BM174" si="737">IF(BK168=1,BI168,"0")</f>
        <v>16</v>
      </c>
      <c r="BN168" s="24">
        <f t="shared" ref="BN168:BN174" si="738">BL168+BM168</f>
        <v>27</v>
      </c>
      <c r="BO168" s="24" t="str">
        <f t="shared" ref="BO168:BO174" si="739">IF(BK168=2,BH168,"0")</f>
        <v>0</v>
      </c>
      <c r="BP168" s="24" t="str">
        <f t="shared" ref="BP168:BP174" si="740">IF(BK168=2,BI168,"0")</f>
        <v>0</v>
      </c>
      <c r="BQ168" s="24">
        <f t="shared" ref="BQ168:BQ174" si="741">BO168+BP168</f>
        <v>0</v>
      </c>
      <c r="BR168" s="124"/>
    </row>
    <row r="169" spans="1:71" ht="23.25" customHeight="1" x14ac:dyDescent="0.3">
      <c r="A169" s="20"/>
      <c r="B169" s="87" t="s">
        <v>151</v>
      </c>
      <c r="C169" s="22">
        <v>10</v>
      </c>
      <c r="D169" s="22">
        <v>1</v>
      </c>
      <c r="E169" s="22">
        <f>0+2+1</f>
        <v>3</v>
      </c>
      <c r="F169" s="22">
        <f>1+1</f>
        <v>2</v>
      </c>
      <c r="G169" s="22">
        <f t="shared" si="721"/>
        <v>5</v>
      </c>
      <c r="H169" s="22">
        <v>0</v>
      </c>
      <c r="I169" s="30">
        <v>0</v>
      </c>
      <c r="J169" s="22">
        <v>2</v>
      </c>
      <c r="K169" s="22">
        <v>0</v>
      </c>
      <c r="L169" s="22">
        <f t="shared" ref="L169:L174" si="742">SUM(J169:K169)</f>
        <v>2</v>
      </c>
      <c r="M169" s="22">
        <v>5</v>
      </c>
      <c r="N169" s="22">
        <v>3</v>
      </c>
      <c r="O169" s="22">
        <f>7+2</f>
        <v>9</v>
      </c>
      <c r="P169" s="22">
        <v>1</v>
      </c>
      <c r="Q169" s="22">
        <f t="shared" si="722"/>
        <v>10</v>
      </c>
      <c r="R169" s="22">
        <v>2</v>
      </c>
      <c r="S169" s="22">
        <v>3</v>
      </c>
      <c r="T169" s="22">
        <v>2</v>
      </c>
      <c r="U169" s="22">
        <v>0</v>
      </c>
      <c r="V169" s="22">
        <f t="shared" si="723"/>
        <v>2</v>
      </c>
      <c r="W169" s="22">
        <v>2</v>
      </c>
      <c r="X169" s="22">
        <v>0</v>
      </c>
      <c r="Y169" s="22">
        <v>0</v>
      </c>
      <c r="Z169" s="22">
        <v>1</v>
      </c>
      <c r="AA169" s="22">
        <f t="shared" si="724"/>
        <v>1</v>
      </c>
      <c r="AB169" s="22">
        <v>0</v>
      </c>
      <c r="AC169" s="22">
        <v>0</v>
      </c>
      <c r="AD169" s="22">
        <v>0</v>
      </c>
      <c r="AE169" s="22">
        <v>0</v>
      </c>
      <c r="AF169" s="22">
        <f t="shared" si="725"/>
        <v>0</v>
      </c>
      <c r="AG169" s="22">
        <v>0</v>
      </c>
      <c r="AH169" s="22">
        <v>11</v>
      </c>
      <c r="AI169" s="22">
        <v>5</v>
      </c>
      <c r="AJ169" s="22">
        <v>5</v>
      </c>
      <c r="AK169" s="22">
        <f t="shared" si="726"/>
        <v>10</v>
      </c>
      <c r="AL169" s="22">
        <v>1</v>
      </c>
      <c r="AM169" s="22">
        <v>5</v>
      </c>
      <c r="AN169" s="22">
        <f>2+2</f>
        <v>4</v>
      </c>
      <c r="AO169" s="22">
        <v>0</v>
      </c>
      <c r="AP169" s="22">
        <f t="shared" si="727"/>
        <v>4</v>
      </c>
      <c r="AQ169" s="22">
        <v>0</v>
      </c>
      <c r="AR169" s="22">
        <v>0</v>
      </c>
      <c r="AS169" s="22">
        <v>0</v>
      </c>
      <c r="AT169" s="22">
        <v>0</v>
      </c>
      <c r="AU169" s="22">
        <f t="shared" si="728"/>
        <v>0</v>
      </c>
      <c r="AV169" s="22">
        <v>0</v>
      </c>
      <c r="AW169" s="22">
        <v>0</v>
      </c>
      <c r="AX169" s="22">
        <v>0</v>
      </c>
      <c r="AY169" s="22">
        <v>0</v>
      </c>
      <c r="AZ169" s="22">
        <f t="shared" si="729"/>
        <v>0</v>
      </c>
      <c r="BA169" s="22">
        <v>0</v>
      </c>
      <c r="BB169" s="22">
        <v>0</v>
      </c>
      <c r="BC169" s="22">
        <v>0</v>
      </c>
      <c r="BD169" s="22">
        <v>0</v>
      </c>
      <c r="BE169" s="22">
        <f t="shared" si="730"/>
        <v>0</v>
      </c>
      <c r="BF169" s="24">
        <f t="shared" si="731"/>
        <v>20</v>
      </c>
      <c r="BG169" s="24">
        <f t="shared" si="732"/>
        <v>23</v>
      </c>
      <c r="BH169" s="24">
        <f t="shared" si="733"/>
        <v>25</v>
      </c>
      <c r="BI169" s="24">
        <f t="shared" si="734"/>
        <v>9</v>
      </c>
      <c r="BJ169" s="24">
        <f t="shared" si="735"/>
        <v>34</v>
      </c>
      <c r="BK169" s="122">
        <v>1</v>
      </c>
      <c r="BL169" s="24">
        <f t="shared" si="736"/>
        <v>25</v>
      </c>
      <c r="BM169" s="24">
        <f t="shared" si="737"/>
        <v>9</v>
      </c>
      <c r="BN169" s="24">
        <f t="shared" si="738"/>
        <v>34</v>
      </c>
      <c r="BO169" s="24" t="str">
        <f t="shared" si="739"/>
        <v>0</v>
      </c>
      <c r="BP169" s="24" t="str">
        <f t="shared" si="740"/>
        <v>0</v>
      </c>
      <c r="BQ169" s="24">
        <f t="shared" si="741"/>
        <v>0</v>
      </c>
      <c r="BR169" s="124"/>
    </row>
    <row r="170" spans="1:71" ht="23.25" customHeight="1" x14ac:dyDescent="0.3">
      <c r="A170" s="20"/>
      <c r="B170" s="87" t="s">
        <v>83</v>
      </c>
      <c r="C170" s="22">
        <v>10</v>
      </c>
      <c r="D170" s="22">
        <v>2</v>
      </c>
      <c r="E170" s="22">
        <f>0+1</f>
        <v>1</v>
      </c>
      <c r="F170" s="22">
        <v>2</v>
      </c>
      <c r="G170" s="22">
        <f t="shared" si="721"/>
        <v>3</v>
      </c>
      <c r="H170" s="22">
        <v>0</v>
      </c>
      <c r="I170" s="30">
        <v>0</v>
      </c>
      <c r="J170" s="22">
        <v>0</v>
      </c>
      <c r="K170" s="22">
        <v>0</v>
      </c>
      <c r="L170" s="22">
        <f t="shared" si="742"/>
        <v>0</v>
      </c>
      <c r="M170" s="22">
        <v>10</v>
      </c>
      <c r="N170" s="22">
        <v>2</v>
      </c>
      <c r="O170" s="22">
        <v>0</v>
      </c>
      <c r="P170" s="22">
        <f>5+2+1</f>
        <v>8</v>
      </c>
      <c r="Q170" s="22">
        <f t="shared" si="722"/>
        <v>8</v>
      </c>
      <c r="R170" s="22">
        <f>2+8</f>
        <v>10</v>
      </c>
      <c r="S170" s="22">
        <v>10</v>
      </c>
      <c r="T170" s="22">
        <v>4</v>
      </c>
      <c r="U170" s="22">
        <v>12</v>
      </c>
      <c r="V170" s="22">
        <f t="shared" si="723"/>
        <v>16</v>
      </c>
      <c r="W170" s="22">
        <v>2</v>
      </c>
      <c r="X170" s="22">
        <v>4</v>
      </c>
      <c r="Y170" s="22">
        <v>0</v>
      </c>
      <c r="Z170" s="22">
        <v>3</v>
      </c>
      <c r="AA170" s="22">
        <f t="shared" si="724"/>
        <v>3</v>
      </c>
      <c r="AB170" s="22">
        <v>0</v>
      </c>
      <c r="AC170" s="22">
        <v>0</v>
      </c>
      <c r="AD170" s="22">
        <v>0</v>
      </c>
      <c r="AE170" s="22">
        <v>0</v>
      </c>
      <c r="AF170" s="22">
        <f t="shared" si="725"/>
        <v>0</v>
      </c>
      <c r="AG170" s="22">
        <v>0</v>
      </c>
      <c r="AH170" s="22">
        <v>0</v>
      </c>
      <c r="AI170" s="22">
        <v>0</v>
      </c>
      <c r="AJ170" s="22">
        <v>0</v>
      </c>
      <c r="AK170" s="22">
        <f t="shared" si="726"/>
        <v>0</v>
      </c>
      <c r="AL170" s="22">
        <v>1</v>
      </c>
      <c r="AM170" s="22">
        <v>12</v>
      </c>
      <c r="AN170" s="22">
        <v>1</v>
      </c>
      <c r="AO170" s="22">
        <v>2</v>
      </c>
      <c r="AP170" s="22">
        <f t="shared" si="727"/>
        <v>3</v>
      </c>
      <c r="AQ170" s="22">
        <v>0</v>
      </c>
      <c r="AR170" s="22">
        <v>0</v>
      </c>
      <c r="AS170" s="22">
        <v>0</v>
      </c>
      <c r="AT170" s="22">
        <v>1</v>
      </c>
      <c r="AU170" s="22">
        <f t="shared" si="728"/>
        <v>1</v>
      </c>
      <c r="AV170" s="22">
        <v>0</v>
      </c>
      <c r="AW170" s="22">
        <v>0</v>
      </c>
      <c r="AX170" s="22">
        <v>0</v>
      </c>
      <c r="AY170" s="22">
        <v>0</v>
      </c>
      <c r="AZ170" s="22">
        <f t="shared" si="729"/>
        <v>0</v>
      </c>
      <c r="BA170" s="22">
        <v>0</v>
      </c>
      <c r="BB170" s="22">
        <v>0</v>
      </c>
      <c r="BC170" s="22">
        <v>0</v>
      </c>
      <c r="BD170" s="22">
        <v>0</v>
      </c>
      <c r="BE170" s="22">
        <f t="shared" si="730"/>
        <v>0</v>
      </c>
      <c r="BF170" s="24">
        <f t="shared" si="731"/>
        <v>33</v>
      </c>
      <c r="BG170" s="24">
        <f t="shared" si="732"/>
        <v>30</v>
      </c>
      <c r="BH170" s="24">
        <f t="shared" si="733"/>
        <v>6</v>
      </c>
      <c r="BI170" s="24">
        <f t="shared" si="734"/>
        <v>28</v>
      </c>
      <c r="BJ170" s="24">
        <f t="shared" si="735"/>
        <v>34</v>
      </c>
      <c r="BK170" s="25">
        <v>2</v>
      </c>
      <c r="BL170" s="24" t="str">
        <f t="shared" si="736"/>
        <v>0</v>
      </c>
      <c r="BM170" s="24" t="str">
        <f t="shared" si="737"/>
        <v>0</v>
      </c>
      <c r="BN170" s="24">
        <f t="shared" si="738"/>
        <v>0</v>
      </c>
      <c r="BO170" s="24">
        <f t="shared" si="739"/>
        <v>6</v>
      </c>
      <c r="BP170" s="24">
        <f t="shared" si="740"/>
        <v>28</v>
      </c>
      <c r="BQ170" s="24">
        <f t="shared" si="741"/>
        <v>34</v>
      </c>
      <c r="BR170" s="124"/>
    </row>
    <row r="171" spans="1:71" ht="23.25" customHeight="1" x14ac:dyDescent="0.3">
      <c r="A171" s="20"/>
      <c r="B171" s="87" t="s">
        <v>23</v>
      </c>
      <c r="C171" s="22">
        <v>10</v>
      </c>
      <c r="D171" s="22">
        <v>0</v>
      </c>
      <c r="E171" s="22">
        <v>0</v>
      </c>
      <c r="F171" s="22">
        <v>0</v>
      </c>
      <c r="G171" s="22">
        <f t="shared" si="721"/>
        <v>0</v>
      </c>
      <c r="H171" s="22">
        <v>0</v>
      </c>
      <c r="I171" s="30">
        <v>0</v>
      </c>
      <c r="J171" s="22">
        <v>1</v>
      </c>
      <c r="K171" s="22">
        <v>1</v>
      </c>
      <c r="L171" s="22">
        <f t="shared" si="742"/>
        <v>2</v>
      </c>
      <c r="M171" s="22">
        <v>5</v>
      </c>
      <c r="N171" s="22">
        <v>1</v>
      </c>
      <c r="O171" s="22">
        <f>2+1</f>
        <v>3</v>
      </c>
      <c r="P171" s="22">
        <v>0</v>
      </c>
      <c r="Q171" s="22">
        <f t="shared" si="722"/>
        <v>3</v>
      </c>
      <c r="R171" s="22">
        <v>2</v>
      </c>
      <c r="S171" s="22">
        <v>10</v>
      </c>
      <c r="T171" s="22">
        <v>2</v>
      </c>
      <c r="U171" s="22">
        <v>1</v>
      </c>
      <c r="V171" s="22">
        <f t="shared" si="723"/>
        <v>3</v>
      </c>
      <c r="W171" s="22">
        <v>2</v>
      </c>
      <c r="X171" s="22">
        <v>2</v>
      </c>
      <c r="Y171" s="22">
        <v>0</v>
      </c>
      <c r="Z171" s="22">
        <v>1</v>
      </c>
      <c r="AA171" s="22">
        <f t="shared" si="724"/>
        <v>1</v>
      </c>
      <c r="AB171" s="22">
        <v>0</v>
      </c>
      <c r="AC171" s="22">
        <v>0</v>
      </c>
      <c r="AD171" s="22">
        <v>0</v>
      </c>
      <c r="AE171" s="22">
        <v>0</v>
      </c>
      <c r="AF171" s="22">
        <f t="shared" si="725"/>
        <v>0</v>
      </c>
      <c r="AG171" s="22">
        <v>0</v>
      </c>
      <c r="AH171" s="22">
        <v>13</v>
      </c>
      <c r="AI171" s="22">
        <v>6</v>
      </c>
      <c r="AJ171" s="22">
        <v>5</v>
      </c>
      <c r="AK171" s="22">
        <f t="shared" si="726"/>
        <v>11</v>
      </c>
      <c r="AL171" s="22">
        <v>1</v>
      </c>
      <c r="AM171" s="22">
        <v>0</v>
      </c>
      <c r="AN171" s="22">
        <v>1</v>
      </c>
      <c r="AO171" s="22">
        <v>0</v>
      </c>
      <c r="AP171" s="22">
        <f t="shared" si="727"/>
        <v>1</v>
      </c>
      <c r="AQ171" s="22">
        <v>0</v>
      </c>
      <c r="AR171" s="22">
        <v>0</v>
      </c>
      <c r="AS171" s="22">
        <v>0</v>
      </c>
      <c r="AT171" s="22">
        <v>1</v>
      </c>
      <c r="AU171" s="22">
        <f t="shared" si="728"/>
        <v>1</v>
      </c>
      <c r="AV171" s="22">
        <v>0</v>
      </c>
      <c r="AW171" s="22">
        <v>0</v>
      </c>
      <c r="AX171" s="22">
        <v>0</v>
      </c>
      <c r="AY171" s="22">
        <v>0</v>
      </c>
      <c r="AZ171" s="22">
        <f t="shared" si="729"/>
        <v>0</v>
      </c>
      <c r="BA171" s="22">
        <v>0</v>
      </c>
      <c r="BB171" s="22">
        <v>0</v>
      </c>
      <c r="BC171" s="22">
        <v>0</v>
      </c>
      <c r="BD171" s="22">
        <v>0</v>
      </c>
      <c r="BE171" s="22">
        <f t="shared" si="730"/>
        <v>0</v>
      </c>
      <c r="BF171" s="24">
        <f t="shared" si="731"/>
        <v>20</v>
      </c>
      <c r="BG171" s="24">
        <f t="shared" si="732"/>
        <v>26</v>
      </c>
      <c r="BH171" s="24">
        <f t="shared" si="733"/>
        <v>13</v>
      </c>
      <c r="BI171" s="24">
        <f t="shared" si="734"/>
        <v>9</v>
      </c>
      <c r="BJ171" s="24">
        <f t="shared" si="735"/>
        <v>22</v>
      </c>
      <c r="BK171" s="122">
        <v>1</v>
      </c>
      <c r="BL171" s="24">
        <f t="shared" si="736"/>
        <v>13</v>
      </c>
      <c r="BM171" s="24">
        <f t="shared" si="737"/>
        <v>9</v>
      </c>
      <c r="BN171" s="24">
        <f t="shared" si="738"/>
        <v>22</v>
      </c>
      <c r="BO171" s="24" t="str">
        <f t="shared" si="739"/>
        <v>0</v>
      </c>
      <c r="BP171" s="24" t="str">
        <f t="shared" si="740"/>
        <v>0</v>
      </c>
      <c r="BQ171" s="24">
        <f t="shared" si="741"/>
        <v>0</v>
      </c>
      <c r="BR171" s="124"/>
    </row>
    <row r="172" spans="1:71" ht="23.25" customHeight="1" x14ac:dyDescent="0.3">
      <c r="A172" s="20"/>
      <c r="B172" s="87" t="s">
        <v>26</v>
      </c>
      <c r="C172" s="22">
        <v>20</v>
      </c>
      <c r="D172" s="22">
        <v>7</v>
      </c>
      <c r="E172" s="22">
        <v>1</v>
      </c>
      <c r="F172" s="22">
        <v>1</v>
      </c>
      <c r="G172" s="22">
        <f t="shared" si="721"/>
        <v>2</v>
      </c>
      <c r="H172" s="22">
        <v>0</v>
      </c>
      <c r="I172" s="30">
        <v>0</v>
      </c>
      <c r="J172" s="22">
        <v>3</v>
      </c>
      <c r="K172" s="22">
        <v>9</v>
      </c>
      <c r="L172" s="22">
        <f t="shared" si="742"/>
        <v>12</v>
      </c>
      <c r="M172" s="22">
        <v>15</v>
      </c>
      <c r="N172" s="22">
        <v>30</v>
      </c>
      <c r="O172" s="22">
        <v>5</v>
      </c>
      <c r="P172" s="22">
        <v>5</v>
      </c>
      <c r="Q172" s="22">
        <f t="shared" si="722"/>
        <v>10</v>
      </c>
      <c r="R172" s="22">
        <f>5+25</f>
        <v>30</v>
      </c>
      <c r="S172" s="22">
        <v>65</v>
      </c>
      <c r="T172" s="22">
        <v>9</v>
      </c>
      <c r="U172" s="22">
        <v>21</v>
      </c>
      <c r="V172" s="22">
        <f t="shared" si="723"/>
        <v>30</v>
      </c>
      <c r="W172" s="22">
        <v>5</v>
      </c>
      <c r="X172" s="22">
        <v>56</v>
      </c>
      <c r="Y172" s="22">
        <v>2</v>
      </c>
      <c r="Z172" s="22">
        <v>2</v>
      </c>
      <c r="AA172" s="22">
        <f t="shared" si="724"/>
        <v>4</v>
      </c>
      <c r="AB172" s="22">
        <v>0</v>
      </c>
      <c r="AC172" s="22">
        <v>0</v>
      </c>
      <c r="AD172" s="22">
        <v>0</v>
      </c>
      <c r="AE172" s="22">
        <v>0</v>
      </c>
      <c r="AF172" s="22">
        <f t="shared" si="725"/>
        <v>0</v>
      </c>
      <c r="AG172" s="22">
        <v>0</v>
      </c>
      <c r="AH172" s="22">
        <v>0</v>
      </c>
      <c r="AI172" s="22">
        <v>0</v>
      </c>
      <c r="AJ172" s="22">
        <v>0</v>
      </c>
      <c r="AK172" s="22">
        <f t="shared" si="726"/>
        <v>0</v>
      </c>
      <c r="AL172" s="22">
        <v>5</v>
      </c>
      <c r="AM172" s="22">
        <v>0</v>
      </c>
      <c r="AN172" s="22">
        <v>0</v>
      </c>
      <c r="AO172" s="22">
        <v>0</v>
      </c>
      <c r="AP172" s="22">
        <f t="shared" si="727"/>
        <v>0</v>
      </c>
      <c r="AQ172" s="22">
        <v>0</v>
      </c>
      <c r="AR172" s="22">
        <v>0</v>
      </c>
      <c r="AS172" s="22">
        <v>0</v>
      </c>
      <c r="AT172" s="22">
        <v>0</v>
      </c>
      <c r="AU172" s="22">
        <f t="shared" si="728"/>
        <v>0</v>
      </c>
      <c r="AV172" s="22">
        <v>0</v>
      </c>
      <c r="AW172" s="22">
        <v>0</v>
      </c>
      <c r="AX172" s="22">
        <v>0</v>
      </c>
      <c r="AY172" s="22">
        <v>0</v>
      </c>
      <c r="AZ172" s="22">
        <f t="shared" si="729"/>
        <v>0</v>
      </c>
      <c r="BA172" s="22">
        <v>0</v>
      </c>
      <c r="BB172" s="22">
        <v>0</v>
      </c>
      <c r="BC172" s="22">
        <v>0</v>
      </c>
      <c r="BD172" s="22">
        <v>0</v>
      </c>
      <c r="BE172" s="22">
        <f t="shared" si="730"/>
        <v>0</v>
      </c>
      <c r="BF172" s="24">
        <f t="shared" si="731"/>
        <v>75</v>
      </c>
      <c r="BG172" s="24">
        <f t="shared" si="732"/>
        <v>158</v>
      </c>
      <c r="BH172" s="24">
        <f t="shared" si="733"/>
        <v>20</v>
      </c>
      <c r="BI172" s="24">
        <f t="shared" si="734"/>
        <v>38</v>
      </c>
      <c r="BJ172" s="24">
        <f t="shared" si="735"/>
        <v>58</v>
      </c>
      <c r="BK172" s="25">
        <v>2</v>
      </c>
      <c r="BL172" s="24" t="str">
        <f t="shared" si="736"/>
        <v>0</v>
      </c>
      <c r="BM172" s="24" t="str">
        <f t="shared" si="737"/>
        <v>0</v>
      </c>
      <c r="BN172" s="24">
        <f t="shared" si="738"/>
        <v>0</v>
      </c>
      <c r="BO172" s="24">
        <f t="shared" si="739"/>
        <v>20</v>
      </c>
      <c r="BP172" s="24">
        <f t="shared" si="740"/>
        <v>38</v>
      </c>
      <c r="BQ172" s="24">
        <f t="shared" si="741"/>
        <v>58</v>
      </c>
      <c r="BR172" s="124"/>
    </row>
    <row r="173" spans="1:71" ht="23.25" customHeight="1" x14ac:dyDescent="0.3">
      <c r="A173" s="20"/>
      <c r="B173" s="87" t="s">
        <v>25</v>
      </c>
      <c r="C173" s="22">
        <v>10</v>
      </c>
      <c r="D173" s="22">
        <v>3</v>
      </c>
      <c r="E173" s="22">
        <v>1</v>
      </c>
      <c r="F173" s="22">
        <v>1</v>
      </c>
      <c r="G173" s="22">
        <f t="shared" si="721"/>
        <v>2</v>
      </c>
      <c r="H173" s="22">
        <v>0</v>
      </c>
      <c r="I173" s="30">
        <v>0</v>
      </c>
      <c r="J173" s="22">
        <v>1</v>
      </c>
      <c r="K173" s="22">
        <v>0</v>
      </c>
      <c r="L173" s="22">
        <f t="shared" si="742"/>
        <v>1</v>
      </c>
      <c r="M173" s="22">
        <v>10</v>
      </c>
      <c r="N173" s="22">
        <v>4</v>
      </c>
      <c r="O173" s="22">
        <f>1+3</f>
        <v>4</v>
      </c>
      <c r="P173" s="22">
        <f>5+1</f>
        <v>6</v>
      </c>
      <c r="Q173" s="22">
        <f t="shared" si="722"/>
        <v>10</v>
      </c>
      <c r="R173" s="22">
        <f>2+8</f>
        <v>10</v>
      </c>
      <c r="S173" s="22">
        <v>22</v>
      </c>
      <c r="T173" s="22">
        <v>6</v>
      </c>
      <c r="U173" s="22">
        <v>7</v>
      </c>
      <c r="V173" s="22">
        <f t="shared" si="723"/>
        <v>13</v>
      </c>
      <c r="W173" s="22">
        <v>2</v>
      </c>
      <c r="X173" s="22">
        <v>10</v>
      </c>
      <c r="Y173" s="22">
        <v>4</v>
      </c>
      <c r="Z173" s="22">
        <v>6</v>
      </c>
      <c r="AA173" s="22">
        <f t="shared" si="724"/>
        <v>10</v>
      </c>
      <c r="AB173" s="22">
        <v>0</v>
      </c>
      <c r="AC173" s="22">
        <v>0</v>
      </c>
      <c r="AD173" s="22">
        <v>0</v>
      </c>
      <c r="AE173" s="22">
        <v>0</v>
      </c>
      <c r="AF173" s="22">
        <f t="shared" si="725"/>
        <v>0</v>
      </c>
      <c r="AG173" s="22">
        <v>0</v>
      </c>
      <c r="AH173" s="22">
        <v>0</v>
      </c>
      <c r="AI173" s="22">
        <v>0</v>
      </c>
      <c r="AJ173" s="22">
        <v>0</v>
      </c>
      <c r="AK173" s="22">
        <f t="shared" si="726"/>
        <v>0</v>
      </c>
      <c r="AL173" s="22">
        <v>1</v>
      </c>
      <c r="AM173" s="22">
        <v>0</v>
      </c>
      <c r="AN173" s="22">
        <v>0</v>
      </c>
      <c r="AO173" s="22">
        <v>0</v>
      </c>
      <c r="AP173" s="22">
        <f t="shared" si="727"/>
        <v>0</v>
      </c>
      <c r="AQ173" s="22">
        <v>0</v>
      </c>
      <c r="AR173" s="22">
        <v>0</v>
      </c>
      <c r="AS173" s="22">
        <v>0</v>
      </c>
      <c r="AT173" s="22">
        <v>0</v>
      </c>
      <c r="AU173" s="22">
        <f t="shared" si="728"/>
        <v>0</v>
      </c>
      <c r="AV173" s="22">
        <v>0</v>
      </c>
      <c r="AW173" s="22">
        <v>0</v>
      </c>
      <c r="AX173" s="22">
        <v>0</v>
      </c>
      <c r="AY173" s="22">
        <v>0</v>
      </c>
      <c r="AZ173" s="22">
        <f t="shared" si="729"/>
        <v>0</v>
      </c>
      <c r="BA173" s="22">
        <v>0</v>
      </c>
      <c r="BB173" s="22">
        <v>0</v>
      </c>
      <c r="BC173" s="22">
        <v>0</v>
      </c>
      <c r="BD173" s="22">
        <v>0</v>
      </c>
      <c r="BE173" s="22">
        <f t="shared" si="730"/>
        <v>0</v>
      </c>
      <c r="BF173" s="24">
        <f t="shared" si="731"/>
        <v>33</v>
      </c>
      <c r="BG173" s="24">
        <f t="shared" si="732"/>
        <v>39</v>
      </c>
      <c r="BH173" s="24">
        <f t="shared" si="733"/>
        <v>16</v>
      </c>
      <c r="BI173" s="24">
        <f t="shared" si="734"/>
        <v>20</v>
      </c>
      <c r="BJ173" s="24">
        <f t="shared" si="735"/>
        <v>36</v>
      </c>
      <c r="BK173" s="25">
        <v>2</v>
      </c>
      <c r="BL173" s="24" t="str">
        <f t="shared" si="736"/>
        <v>0</v>
      </c>
      <c r="BM173" s="24" t="str">
        <f t="shared" si="737"/>
        <v>0</v>
      </c>
      <c r="BN173" s="24">
        <f t="shared" si="738"/>
        <v>0</v>
      </c>
      <c r="BO173" s="24">
        <f t="shared" si="739"/>
        <v>16</v>
      </c>
      <c r="BP173" s="24">
        <f t="shared" si="740"/>
        <v>20</v>
      </c>
      <c r="BQ173" s="24">
        <f t="shared" si="741"/>
        <v>36</v>
      </c>
      <c r="BR173" s="124"/>
    </row>
    <row r="174" spans="1:71" ht="23.25" customHeight="1" x14ac:dyDescent="0.3">
      <c r="A174" s="20"/>
      <c r="B174" s="87" t="s">
        <v>24</v>
      </c>
      <c r="C174" s="22">
        <v>10</v>
      </c>
      <c r="D174" s="22">
        <v>9</v>
      </c>
      <c r="E174" s="22">
        <v>1</v>
      </c>
      <c r="F174" s="22">
        <v>6</v>
      </c>
      <c r="G174" s="22">
        <f t="shared" si="721"/>
        <v>7</v>
      </c>
      <c r="H174" s="22">
        <v>0</v>
      </c>
      <c r="I174" s="30">
        <v>0</v>
      </c>
      <c r="J174" s="22">
        <v>0</v>
      </c>
      <c r="K174" s="22">
        <v>0</v>
      </c>
      <c r="L174" s="22">
        <f t="shared" si="742"/>
        <v>0</v>
      </c>
      <c r="M174" s="22">
        <v>10</v>
      </c>
      <c r="N174" s="22">
        <v>13</v>
      </c>
      <c r="O174" s="22">
        <f>1+4+2</f>
        <v>7</v>
      </c>
      <c r="P174" s="22">
        <f>1+3+1</f>
        <v>5</v>
      </c>
      <c r="Q174" s="22">
        <f t="shared" si="722"/>
        <v>12</v>
      </c>
      <c r="R174" s="22">
        <v>2</v>
      </c>
      <c r="S174" s="22">
        <v>35</v>
      </c>
      <c r="T174" s="22">
        <v>1</v>
      </c>
      <c r="U174" s="22">
        <v>5</v>
      </c>
      <c r="V174" s="22">
        <f t="shared" si="723"/>
        <v>6</v>
      </c>
      <c r="W174" s="22">
        <v>2</v>
      </c>
      <c r="X174" s="22">
        <v>15</v>
      </c>
      <c r="Y174" s="22">
        <v>1</v>
      </c>
      <c r="Z174" s="22">
        <v>3</v>
      </c>
      <c r="AA174" s="22">
        <f t="shared" si="724"/>
        <v>4</v>
      </c>
      <c r="AB174" s="22">
        <v>0</v>
      </c>
      <c r="AC174" s="22">
        <v>0</v>
      </c>
      <c r="AD174" s="22">
        <v>0</v>
      </c>
      <c r="AE174" s="22">
        <v>0</v>
      </c>
      <c r="AF174" s="22">
        <f t="shared" si="725"/>
        <v>0</v>
      </c>
      <c r="AG174" s="22">
        <v>0</v>
      </c>
      <c r="AH174" s="22">
        <v>0</v>
      </c>
      <c r="AI174" s="22">
        <v>0</v>
      </c>
      <c r="AJ174" s="22">
        <v>0</v>
      </c>
      <c r="AK174" s="22">
        <f t="shared" si="726"/>
        <v>0</v>
      </c>
      <c r="AL174" s="22">
        <v>1</v>
      </c>
      <c r="AM174" s="22">
        <v>0</v>
      </c>
      <c r="AN174" s="22">
        <v>0</v>
      </c>
      <c r="AO174" s="22">
        <v>0</v>
      </c>
      <c r="AP174" s="22">
        <f t="shared" si="727"/>
        <v>0</v>
      </c>
      <c r="AQ174" s="22">
        <v>0</v>
      </c>
      <c r="AR174" s="22">
        <v>0</v>
      </c>
      <c r="AS174" s="22">
        <v>0</v>
      </c>
      <c r="AT174" s="22">
        <v>0</v>
      </c>
      <c r="AU174" s="22">
        <f t="shared" si="728"/>
        <v>0</v>
      </c>
      <c r="AV174" s="22">
        <v>0</v>
      </c>
      <c r="AW174" s="22">
        <v>0</v>
      </c>
      <c r="AX174" s="22">
        <v>0</v>
      </c>
      <c r="AY174" s="22">
        <v>0</v>
      </c>
      <c r="AZ174" s="22">
        <f t="shared" si="729"/>
        <v>0</v>
      </c>
      <c r="BA174" s="22">
        <v>0</v>
      </c>
      <c r="BB174" s="22">
        <v>0</v>
      </c>
      <c r="BC174" s="22">
        <v>0</v>
      </c>
      <c r="BD174" s="22">
        <v>0</v>
      </c>
      <c r="BE174" s="22">
        <f t="shared" si="730"/>
        <v>0</v>
      </c>
      <c r="BF174" s="24">
        <f t="shared" si="731"/>
        <v>25</v>
      </c>
      <c r="BG174" s="24">
        <f t="shared" si="732"/>
        <v>72</v>
      </c>
      <c r="BH174" s="24">
        <f t="shared" si="733"/>
        <v>10</v>
      </c>
      <c r="BI174" s="24">
        <f t="shared" si="734"/>
        <v>19</v>
      </c>
      <c r="BJ174" s="24">
        <f t="shared" si="735"/>
        <v>29</v>
      </c>
      <c r="BK174" s="25">
        <v>2</v>
      </c>
      <c r="BL174" s="24" t="str">
        <f t="shared" si="736"/>
        <v>0</v>
      </c>
      <c r="BM174" s="24" t="str">
        <f t="shared" si="737"/>
        <v>0</v>
      </c>
      <c r="BN174" s="24">
        <f t="shared" si="738"/>
        <v>0</v>
      </c>
      <c r="BO174" s="24">
        <f t="shared" si="739"/>
        <v>10</v>
      </c>
      <c r="BP174" s="24">
        <f t="shared" si="740"/>
        <v>19</v>
      </c>
      <c r="BQ174" s="24">
        <f t="shared" si="741"/>
        <v>29</v>
      </c>
      <c r="BR174" s="124"/>
    </row>
    <row r="175" spans="1:71" s="2" customFormat="1" ht="23.25" customHeight="1" x14ac:dyDescent="0.3">
      <c r="A175" s="4"/>
      <c r="B175" s="23" t="s">
        <v>47</v>
      </c>
      <c r="C175" s="24">
        <f t="shared" ref="C175:AM175" si="743">SUM(C168:C174)</f>
        <v>80</v>
      </c>
      <c r="D175" s="24">
        <f t="shared" si="743"/>
        <v>23</v>
      </c>
      <c r="E175" s="24">
        <f t="shared" si="743"/>
        <v>7</v>
      </c>
      <c r="F175" s="24">
        <f t="shared" si="743"/>
        <v>13</v>
      </c>
      <c r="G175" s="24">
        <f t="shared" si="743"/>
        <v>20</v>
      </c>
      <c r="H175" s="24">
        <f>SUM(H168:H174)</f>
        <v>0</v>
      </c>
      <c r="I175" s="37">
        <f t="shared" ref="I175:L175" si="744">SUM(I168:I174)</f>
        <v>0</v>
      </c>
      <c r="J175" s="24">
        <f t="shared" si="744"/>
        <v>8</v>
      </c>
      <c r="K175" s="24">
        <f t="shared" si="744"/>
        <v>10</v>
      </c>
      <c r="L175" s="24">
        <f t="shared" si="744"/>
        <v>18</v>
      </c>
      <c r="M175" s="24">
        <f t="shared" si="743"/>
        <v>65</v>
      </c>
      <c r="N175" s="24">
        <f t="shared" si="743"/>
        <v>61</v>
      </c>
      <c r="O175" s="24">
        <f t="shared" si="743"/>
        <v>30</v>
      </c>
      <c r="P175" s="24">
        <f t="shared" si="743"/>
        <v>26</v>
      </c>
      <c r="Q175" s="24">
        <f t="shared" si="743"/>
        <v>56</v>
      </c>
      <c r="R175" s="24">
        <f t="shared" si="743"/>
        <v>66</v>
      </c>
      <c r="S175" s="24">
        <f t="shared" si="743"/>
        <v>175</v>
      </c>
      <c r="T175" s="24">
        <f t="shared" si="743"/>
        <v>27</v>
      </c>
      <c r="U175" s="24">
        <f t="shared" si="743"/>
        <v>56</v>
      </c>
      <c r="V175" s="24">
        <f t="shared" si="743"/>
        <v>83</v>
      </c>
      <c r="W175" s="24">
        <f t="shared" si="743"/>
        <v>17</v>
      </c>
      <c r="X175" s="24">
        <f t="shared" si="743"/>
        <v>103</v>
      </c>
      <c r="Y175" s="24">
        <f t="shared" si="743"/>
        <v>12</v>
      </c>
      <c r="Z175" s="24">
        <f t="shared" si="743"/>
        <v>20</v>
      </c>
      <c r="AA175" s="24">
        <f t="shared" si="743"/>
        <v>32</v>
      </c>
      <c r="AB175" s="24">
        <f t="shared" si="743"/>
        <v>0</v>
      </c>
      <c r="AC175" s="24">
        <f t="shared" si="743"/>
        <v>0</v>
      </c>
      <c r="AD175" s="24">
        <f t="shared" si="743"/>
        <v>0</v>
      </c>
      <c r="AE175" s="24">
        <f t="shared" si="743"/>
        <v>0</v>
      </c>
      <c r="AF175" s="24">
        <f t="shared" si="743"/>
        <v>0</v>
      </c>
      <c r="AG175" s="24">
        <f t="shared" si="743"/>
        <v>0</v>
      </c>
      <c r="AH175" s="24">
        <f t="shared" si="743"/>
        <v>24</v>
      </c>
      <c r="AI175" s="24">
        <f t="shared" si="743"/>
        <v>11</v>
      </c>
      <c r="AJ175" s="24">
        <f t="shared" si="743"/>
        <v>10</v>
      </c>
      <c r="AK175" s="24">
        <f t="shared" si="743"/>
        <v>21</v>
      </c>
      <c r="AL175" s="24">
        <f t="shared" si="743"/>
        <v>11</v>
      </c>
      <c r="AM175" s="24">
        <f t="shared" si="743"/>
        <v>17</v>
      </c>
      <c r="AN175" s="24">
        <f t="shared" ref="AN175:BE175" si="745">SUM(AN168:AN174)</f>
        <v>6</v>
      </c>
      <c r="AO175" s="24">
        <f t="shared" si="745"/>
        <v>2</v>
      </c>
      <c r="AP175" s="24">
        <f t="shared" si="745"/>
        <v>8</v>
      </c>
      <c r="AQ175" s="24">
        <f t="shared" si="745"/>
        <v>0</v>
      </c>
      <c r="AR175" s="24">
        <f t="shared" si="745"/>
        <v>0</v>
      </c>
      <c r="AS175" s="24">
        <f t="shared" si="745"/>
        <v>0</v>
      </c>
      <c r="AT175" s="24">
        <f t="shared" si="745"/>
        <v>2</v>
      </c>
      <c r="AU175" s="24">
        <f t="shared" si="745"/>
        <v>2</v>
      </c>
      <c r="AV175" s="24">
        <f t="shared" si="745"/>
        <v>0</v>
      </c>
      <c r="AW175" s="24">
        <f t="shared" si="745"/>
        <v>0</v>
      </c>
      <c r="AX175" s="24">
        <f t="shared" si="745"/>
        <v>0</v>
      </c>
      <c r="AY175" s="24">
        <f t="shared" si="745"/>
        <v>0</v>
      </c>
      <c r="AZ175" s="24">
        <f t="shared" si="745"/>
        <v>0</v>
      </c>
      <c r="BA175" s="24">
        <f t="shared" si="745"/>
        <v>0</v>
      </c>
      <c r="BB175" s="24">
        <f t="shared" si="745"/>
        <v>0</v>
      </c>
      <c r="BC175" s="24">
        <f t="shared" si="745"/>
        <v>0</v>
      </c>
      <c r="BD175" s="24">
        <f t="shared" si="745"/>
        <v>0</v>
      </c>
      <c r="BE175" s="24">
        <f t="shared" si="745"/>
        <v>0</v>
      </c>
      <c r="BF175" s="24">
        <f t="shared" si="731"/>
        <v>239</v>
      </c>
      <c r="BG175" s="24">
        <f t="shared" si="732"/>
        <v>403</v>
      </c>
      <c r="BH175" s="24">
        <f t="shared" si="733"/>
        <v>101</v>
      </c>
      <c r="BI175" s="24">
        <f t="shared" si="734"/>
        <v>139</v>
      </c>
      <c r="BJ175" s="24">
        <f t="shared" si="735"/>
        <v>240</v>
      </c>
      <c r="BK175" s="25"/>
      <c r="BL175" s="24">
        <f t="shared" ref="BL175:BQ175" si="746">SUM(BL168:BL174)</f>
        <v>49</v>
      </c>
      <c r="BM175" s="24">
        <f t="shared" si="746"/>
        <v>34</v>
      </c>
      <c r="BN175" s="24">
        <f t="shared" si="746"/>
        <v>83</v>
      </c>
      <c r="BO175" s="24">
        <f t="shared" si="746"/>
        <v>52</v>
      </c>
      <c r="BP175" s="24">
        <f t="shared" si="746"/>
        <v>105</v>
      </c>
      <c r="BQ175" s="24">
        <f t="shared" si="746"/>
        <v>157</v>
      </c>
      <c r="BR175" s="124"/>
      <c r="BS175" s="1"/>
    </row>
    <row r="176" spans="1:71" ht="23.25" customHeight="1" x14ac:dyDescent="0.3">
      <c r="A176" s="20"/>
      <c r="B176" s="5" t="s">
        <v>127</v>
      </c>
      <c r="C176" s="36"/>
      <c r="D176" s="93"/>
      <c r="E176" s="93"/>
      <c r="F176" s="93"/>
      <c r="G176" s="31"/>
      <c r="H176" s="31"/>
      <c r="I176" s="31"/>
      <c r="J176" s="22"/>
      <c r="K176" s="22"/>
      <c r="L176" s="22"/>
      <c r="M176" s="22"/>
      <c r="N176" s="22"/>
      <c r="O176" s="22"/>
      <c r="P176" s="22"/>
      <c r="Q176" s="22"/>
      <c r="R176" s="63"/>
      <c r="S176" s="63"/>
      <c r="T176" s="63"/>
      <c r="U176" s="63"/>
      <c r="V176" s="22"/>
      <c r="W176" s="22"/>
      <c r="X176" s="22"/>
      <c r="Y176" s="22"/>
      <c r="Z176" s="22"/>
      <c r="AA176" s="22"/>
      <c r="AB176" s="22"/>
      <c r="AC176" s="22"/>
      <c r="AD176" s="22"/>
      <c r="AE176" s="22"/>
      <c r="AF176" s="22"/>
      <c r="AG176" s="63"/>
      <c r="AH176" s="63"/>
      <c r="AI176" s="63"/>
      <c r="AJ176" s="63"/>
      <c r="AK176" s="22"/>
      <c r="AL176" s="63"/>
      <c r="AM176" s="63"/>
      <c r="AN176" s="63"/>
      <c r="AO176" s="63"/>
      <c r="AP176" s="22"/>
      <c r="AQ176" s="22"/>
      <c r="AR176" s="22"/>
      <c r="AS176" s="22"/>
      <c r="AT176" s="22"/>
      <c r="AU176" s="22"/>
      <c r="AV176" s="22"/>
      <c r="AW176" s="22"/>
      <c r="AX176" s="22"/>
      <c r="AY176" s="22"/>
      <c r="AZ176" s="22"/>
      <c r="BA176" s="22"/>
      <c r="BB176" s="22"/>
      <c r="BC176" s="22"/>
      <c r="BD176" s="22"/>
      <c r="BE176" s="22"/>
      <c r="BF176" s="22"/>
      <c r="BG176" s="22"/>
      <c r="BH176" s="22"/>
      <c r="BI176" s="22"/>
      <c r="BJ176" s="22"/>
      <c r="BK176" s="126"/>
      <c r="BL176" s="22"/>
      <c r="BM176" s="22"/>
      <c r="BN176" s="22"/>
      <c r="BO176" s="22"/>
      <c r="BP176" s="22"/>
      <c r="BQ176" s="22"/>
      <c r="BR176" s="124"/>
    </row>
    <row r="177" spans="1:71" ht="23.25" customHeight="1" x14ac:dyDescent="0.3">
      <c r="A177" s="20"/>
      <c r="B177" s="21" t="s">
        <v>69</v>
      </c>
      <c r="C177" s="22">
        <v>10</v>
      </c>
      <c r="D177" s="22">
        <v>0</v>
      </c>
      <c r="E177" s="22">
        <v>0</v>
      </c>
      <c r="F177" s="22">
        <v>0</v>
      </c>
      <c r="G177" s="22">
        <f t="shared" ref="G177:G180" si="747">E177+F177</f>
        <v>0</v>
      </c>
      <c r="H177" s="22">
        <v>0</v>
      </c>
      <c r="I177" s="30">
        <v>0</v>
      </c>
      <c r="J177" s="22">
        <v>0</v>
      </c>
      <c r="K177" s="22">
        <v>1</v>
      </c>
      <c r="L177" s="22">
        <f>SUM(J177:K177)</f>
        <v>1</v>
      </c>
      <c r="M177" s="22">
        <v>10</v>
      </c>
      <c r="N177" s="22">
        <v>1</v>
      </c>
      <c r="O177" s="22">
        <v>0</v>
      </c>
      <c r="P177" s="22">
        <v>0</v>
      </c>
      <c r="Q177" s="22">
        <f t="shared" ref="Q177:Q180" si="748">O177+P177</f>
        <v>0</v>
      </c>
      <c r="R177" s="22">
        <f>2</f>
        <v>2</v>
      </c>
      <c r="S177" s="22">
        <v>17</v>
      </c>
      <c r="T177" s="22">
        <v>7</v>
      </c>
      <c r="U177" s="22">
        <v>7</v>
      </c>
      <c r="V177" s="22">
        <f t="shared" ref="V177:V180" si="749">T177+U177</f>
        <v>14</v>
      </c>
      <c r="W177" s="22">
        <v>2</v>
      </c>
      <c r="X177" s="22">
        <v>2</v>
      </c>
      <c r="Y177" s="22">
        <v>1</v>
      </c>
      <c r="Z177" s="22">
        <v>1</v>
      </c>
      <c r="AA177" s="22">
        <f t="shared" ref="AA177:AA180" si="750">Y177+Z177</f>
        <v>2</v>
      </c>
      <c r="AB177" s="22">
        <v>0</v>
      </c>
      <c r="AC177" s="22">
        <v>0</v>
      </c>
      <c r="AD177" s="22">
        <v>0</v>
      </c>
      <c r="AE177" s="22">
        <v>0</v>
      </c>
      <c r="AF177" s="22">
        <f t="shared" ref="AF177:AF180" si="751">AD177+AE177</f>
        <v>0</v>
      </c>
      <c r="AG177" s="22">
        <v>0</v>
      </c>
      <c r="AH177" s="22">
        <v>3</v>
      </c>
      <c r="AI177" s="22">
        <v>0</v>
      </c>
      <c r="AJ177" s="22">
        <v>0</v>
      </c>
      <c r="AK177" s="22">
        <f t="shared" ref="AK177:AK180" si="752">AI177+AJ177</f>
        <v>0</v>
      </c>
      <c r="AL177" s="22">
        <v>1</v>
      </c>
      <c r="AM177" s="22">
        <v>1</v>
      </c>
      <c r="AN177" s="22">
        <v>1</v>
      </c>
      <c r="AO177" s="22">
        <v>0</v>
      </c>
      <c r="AP177" s="22">
        <f t="shared" ref="AP177:AP180" si="753">AN177+AO177</f>
        <v>1</v>
      </c>
      <c r="AQ177" s="22">
        <v>0</v>
      </c>
      <c r="AR177" s="22">
        <v>0</v>
      </c>
      <c r="AS177" s="22">
        <v>0</v>
      </c>
      <c r="AT177" s="22">
        <v>0</v>
      </c>
      <c r="AU177" s="22">
        <f t="shared" ref="AU177:AU180" si="754">AS177+AT177</f>
        <v>0</v>
      </c>
      <c r="AV177" s="22">
        <v>0</v>
      </c>
      <c r="AW177" s="22">
        <v>0</v>
      </c>
      <c r="AX177" s="22">
        <v>0</v>
      </c>
      <c r="AY177" s="22">
        <v>0</v>
      </c>
      <c r="AZ177" s="22">
        <f t="shared" ref="AZ177:AZ180" si="755">AX177+AY177</f>
        <v>0</v>
      </c>
      <c r="BA177" s="22">
        <v>0</v>
      </c>
      <c r="BB177" s="22">
        <v>0</v>
      </c>
      <c r="BC177" s="22">
        <v>0</v>
      </c>
      <c r="BD177" s="22">
        <v>0</v>
      </c>
      <c r="BE177" s="22">
        <f t="shared" ref="BE177:BE180" si="756">BC177+BD177</f>
        <v>0</v>
      </c>
      <c r="BF177" s="24">
        <f t="shared" ref="BF177:BF183" si="757">C177+M177+R177+W177+AB177+AG177+AL177+AQ177+AV177+BA177+H177</f>
        <v>25</v>
      </c>
      <c r="BG177" s="24">
        <f t="shared" ref="BG177:BG183" si="758">D177+N177+S177+X177+AC177+AH177+AM177+AR177+AW177+BB177+I177</f>
        <v>24</v>
      </c>
      <c r="BH177" s="24">
        <f t="shared" ref="BH177:BH183" si="759">E177+O177+T177+Y177+AD177+AI177+AN177+AS177+AX177+BC177+J177</f>
        <v>9</v>
      </c>
      <c r="BI177" s="24">
        <f t="shared" ref="BI177:BI183" si="760">F177+P177+U177+Z177+AE177+AJ177+AO177+AT177+AY177+BD177+K177</f>
        <v>9</v>
      </c>
      <c r="BJ177" s="24">
        <f t="shared" ref="BJ177:BJ183" si="761">G177+Q177+V177+AA177+AF177+AK177+AP177+AU177+AZ177+BE177+L177</f>
        <v>18</v>
      </c>
      <c r="BK177" s="25">
        <v>1</v>
      </c>
      <c r="BL177" s="24">
        <f t="shared" ref="BL177:BL180" si="762">IF(BK177=1,BH177,"0")</f>
        <v>9</v>
      </c>
      <c r="BM177" s="24">
        <f t="shared" ref="BM177:BM180" si="763">IF(BK177=1,BI177,"0")</f>
        <v>9</v>
      </c>
      <c r="BN177" s="24">
        <f t="shared" ref="BN177:BN180" si="764">BL177+BM177</f>
        <v>18</v>
      </c>
      <c r="BO177" s="24" t="str">
        <f t="shared" ref="BO177:BO180" si="765">IF(BK177=2,BH177,"0")</f>
        <v>0</v>
      </c>
      <c r="BP177" s="24" t="str">
        <f t="shared" ref="BP177:BP180" si="766">IF(BK177=2,BI177,"0")</f>
        <v>0</v>
      </c>
      <c r="BQ177" s="24">
        <f t="shared" ref="BQ177:BQ180" si="767">BO177+BP177</f>
        <v>0</v>
      </c>
      <c r="BR177" s="124"/>
    </row>
    <row r="178" spans="1:71" ht="23.25" customHeight="1" x14ac:dyDescent="0.3">
      <c r="A178" s="20"/>
      <c r="B178" s="21" t="s">
        <v>70</v>
      </c>
      <c r="C178" s="22">
        <v>20</v>
      </c>
      <c r="D178" s="22">
        <v>3</v>
      </c>
      <c r="E178" s="22">
        <f>1+6+2</f>
        <v>9</v>
      </c>
      <c r="F178" s="22">
        <v>0</v>
      </c>
      <c r="G178" s="22">
        <f t="shared" si="747"/>
        <v>9</v>
      </c>
      <c r="H178" s="22">
        <v>0</v>
      </c>
      <c r="I178" s="30">
        <v>0</v>
      </c>
      <c r="J178" s="22">
        <v>7</v>
      </c>
      <c r="K178" s="22">
        <v>3</v>
      </c>
      <c r="L178" s="22">
        <f t="shared" ref="L178:L180" si="768">SUM(J178:K178)</f>
        <v>10</v>
      </c>
      <c r="M178" s="22">
        <v>10</v>
      </c>
      <c r="N178" s="22">
        <v>2</v>
      </c>
      <c r="O178" s="22">
        <v>0</v>
      </c>
      <c r="P178" s="22">
        <v>1</v>
      </c>
      <c r="Q178" s="22">
        <f t="shared" si="748"/>
        <v>1</v>
      </c>
      <c r="R178" s="22">
        <f>2</f>
        <v>2</v>
      </c>
      <c r="S178" s="22">
        <v>62</v>
      </c>
      <c r="T178" s="22">
        <v>20</v>
      </c>
      <c r="U178" s="22">
        <v>2</v>
      </c>
      <c r="V178" s="22">
        <f t="shared" si="749"/>
        <v>22</v>
      </c>
      <c r="W178" s="22">
        <v>2</v>
      </c>
      <c r="X178" s="22">
        <v>18</v>
      </c>
      <c r="Y178" s="22">
        <v>10</v>
      </c>
      <c r="Z178" s="22">
        <v>2</v>
      </c>
      <c r="AA178" s="22">
        <f t="shared" si="750"/>
        <v>12</v>
      </c>
      <c r="AB178" s="22">
        <v>0</v>
      </c>
      <c r="AC178" s="22">
        <v>0</v>
      </c>
      <c r="AD178" s="22">
        <v>0</v>
      </c>
      <c r="AE178" s="22">
        <v>0</v>
      </c>
      <c r="AF178" s="22">
        <f t="shared" si="751"/>
        <v>0</v>
      </c>
      <c r="AG178" s="22">
        <v>0</v>
      </c>
      <c r="AH178" s="22">
        <v>4</v>
      </c>
      <c r="AI178" s="22">
        <v>1</v>
      </c>
      <c r="AJ178" s="22">
        <v>2</v>
      </c>
      <c r="AK178" s="22">
        <f t="shared" si="752"/>
        <v>3</v>
      </c>
      <c r="AL178" s="22">
        <v>1</v>
      </c>
      <c r="AM178" s="22">
        <v>6</v>
      </c>
      <c r="AN178" s="22">
        <v>2</v>
      </c>
      <c r="AO178" s="22">
        <v>0</v>
      </c>
      <c r="AP178" s="22">
        <f t="shared" si="753"/>
        <v>2</v>
      </c>
      <c r="AQ178" s="22">
        <v>0</v>
      </c>
      <c r="AR178" s="22">
        <v>0</v>
      </c>
      <c r="AS178" s="22">
        <v>0</v>
      </c>
      <c r="AT178" s="22">
        <v>0</v>
      </c>
      <c r="AU178" s="22">
        <f t="shared" si="754"/>
        <v>0</v>
      </c>
      <c r="AV178" s="22">
        <v>0</v>
      </c>
      <c r="AW178" s="22">
        <v>0</v>
      </c>
      <c r="AX178" s="22">
        <v>0</v>
      </c>
      <c r="AY178" s="22">
        <v>0</v>
      </c>
      <c r="AZ178" s="22">
        <f t="shared" si="755"/>
        <v>0</v>
      </c>
      <c r="BA178" s="22">
        <v>0</v>
      </c>
      <c r="BB178" s="22">
        <v>0</v>
      </c>
      <c r="BC178" s="22">
        <v>0</v>
      </c>
      <c r="BD178" s="22">
        <v>0</v>
      </c>
      <c r="BE178" s="22">
        <f t="shared" si="756"/>
        <v>0</v>
      </c>
      <c r="BF178" s="24">
        <f t="shared" si="757"/>
        <v>35</v>
      </c>
      <c r="BG178" s="24">
        <f t="shared" si="758"/>
        <v>95</v>
      </c>
      <c r="BH178" s="24">
        <f t="shared" si="759"/>
        <v>49</v>
      </c>
      <c r="BI178" s="24">
        <f t="shared" si="760"/>
        <v>10</v>
      </c>
      <c r="BJ178" s="24">
        <f t="shared" si="761"/>
        <v>59</v>
      </c>
      <c r="BK178" s="25">
        <v>1</v>
      </c>
      <c r="BL178" s="24">
        <f t="shared" si="762"/>
        <v>49</v>
      </c>
      <c r="BM178" s="24">
        <f t="shared" si="763"/>
        <v>10</v>
      </c>
      <c r="BN178" s="24">
        <f t="shared" si="764"/>
        <v>59</v>
      </c>
      <c r="BO178" s="24" t="str">
        <f t="shared" si="765"/>
        <v>0</v>
      </c>
      <c r="BP178" s="24" t="str">
        <f t="shared" si="766"/>
        <v>0</v>
      </c>
      <c r="BQ178" s="24">
        <f t="shared" si="767"/>
        <v>0</v>
      </c>
      <c r="BR178" s="124"/>
    </row>
    <row r="179" spans="1:71" ht="23.25" customHeight="1" x14ac:dyDescent="0.3">
      <c r="A179" s="20"/>
      <c r="B179" s="21" t="s">
        <v>81</v>
      </c>
      <c r="C179" s="22">
        <v>40</v>
      </c>
      <c r="D179" s="22">
        <v>5</v>
      </c>
      <c r="E179" s="22">
        <v>0</v>
      </c>
      <c r="F179" s="22">
        <f>2+1</f>
        <v>3</v>
      </c>
      <c r="G179" s="22">
        <f t="shared" ref="G179" si="769">E179+F179</f>
        <v>3</v>
      </c>
      <c r="H179" s="22">
        <v>0</v>
      </c>
      <c r="I179" s="30">
        <v>0</v>
      </c>
      <c r="J179" s="22">
        <v>0</v>
      </c>
      <c r="K179" s="22">
        <v>11</v>
      </c>
      <c r="L179" s="22">
        <f t="shared" si="768"/>
        <v>11</v>
      </c>
      <c r="M179" s="22">
        <v>25</v>
      </c>
      <c r="N179" s="22">
        <v>3</v>
      </c>
      <c r="O179" s="22">
        <v>0</v>
      </c>
      <c r="P179" s="22">
        <v>1</v>
      </c>
      <c r="Q179" s="22">
        <f t="shared" ref="Q179" si="770">O179+P179</f>
        <v>1</v>
      </c>
      <c r="R179" s="22">
        <f>10+21</f>
        <v>31</v>
      </c>
      <c r="S179" s="22">
        <v>126</v>
      </c>
      <c r="T179" s="22">
        <v>15</v>
      </c>
      <c r="U179" s="22">
        <v>41</v>
      </c>
      <c r="V179" s="22">
        <f t="shared" ref="V179" si="771">T179+U179</f>
        <v>56</v>
      </c>
      <c r="W179" s="22">
        <v>10</v>
      </c>
      <c r="X179" s="22">
        <v>23</v>
      </c>
      <c r="Y179" s="22">
        <v>3</v>
      </c>
      <c r="Z179" s="22">
        <v>12</v>
      </c>
      <c r="AA179" s="22">
        <f t="shared" ref="AA179" si="772">Y179+Z179</f>
        <v>15</v>
      </c>
      <c r="AB179" s="22">
        <v>0</v>
      </c>
      <c r="AC179" s="22">
        <v>0</v>
      </c>
      <c r="AD179" s="22">
        <v>0</v>
      </c>
      <c r="AE179" s="22">
        <v>0</v>
      </c>
      <c r="AF179" s="22">
        <f t="shared" ref="AF179" si="773">AD179+AE179</f>
        <v>0</v>
      </c>
      <c r="AG179" s="22">
        <v>0</v>
      </c>
      <c r="AH179" s="22">
        <v>0</v>
      </c>
      <c r="AI179" s="22">
        <v>0</v>
      </c>
      <c r="AJ179" s="22">
        <v>0</v>
      </c>
      <c r="AK179" s="22">
        <f t="shared" ref="AK179" si="774">AI179+AJ179</f>
        <v>0</v>
      </c>
      <c r="AL179" s="22">
        <v>5</v>
      </c>
      <c r="AM179" s="22">
        <v>2</v>
      </c>
      <c r="AN179" s="22">
        <v>1</v>
      </c>
      <c r="AO179" s="22">
        <v>0</v>
      </c>
      <c r="AP179" s="22">
        <f t="shared" ref="AP179" si="775">AN179+AO179</f>
        <v>1</v>
      </c>
      <c r="AQ179" s="22">
        <v>0</v>
      </c>
      <c r="AR179" s="22">
        <v>0</v>
      </c>
      <c r="AS179" s="22">
        <v>0</v>
      </c>
      <c r="AT179" s="22">
        <v>0</v>
      </c>
      <c r="AU179" s="22">
        <f t="shared" ref="AU179" si="776">AS179+AT179</f>
        <v>0</v>
      </c>
      <c r="AV179" s="22">
        <v>0</v>
      </c>
      <c r="AW179" s="22">
        <v>0</v>
      </c>
      <c r="AX179" s="22">
        <v>0</v>
      </c>
      <c r="AY179" s="22">
        <v>0</v>
      </c>
      <c r="AZ179" s="22">
        <f t="shared" ref="AZ179" si="777">AX179+AY179</f>
        <v>0</v>
      </c>
      <c r="BA179" s="22">
        <v>0</v>
      </c>
      <c r="BB179" s="22">
        <v>0</v>
      </c>
      <c r="BC179" s="22">
        <v>0</v>
      </c>
      <c r="BD179" s="22">
        <v>0</v>
      </c>
      <c r="BE179" s="22">
        <f t="shared" ref="BE179" si="778">BC179+BD179</f>
        <v>0</v>
      </c>
      <c r="BF179" s="24">
        <f t="shared" si="757"/>
        <v>111</v>
      </c>
      <c r="BG179" s="24">
        <f t="shared" si="758"/>
        <v>159</v>
      </c>
      <c r="BH179" s="24">
        <f t="shared" si="759"/>
        <v>19</v>
      </c>
      <c r="BI179" s="24">
        <f t="shared" si="760"/>
        <v>68</v>
      </c>
      <c r="BJ179" s="24">
        <f t="shared" si="761"/>
        <v>87</v>
      </c>
      <c r="BK179" s="25">
        <v>1</v>
      </c>
      <c r="BL179" s="24">
        <f t="shared" si="762"/>
        <v>19</v>
      </c>
      <c r="BM179" s="24">
        <f t="shared" si="763"/>
        <v>68</v>
      </c>
      <c r="BN179" s="24">
        <f t="shared" si="764"/>
        <v>87</v>
      </c>
      <c r="BO179" s="24" t="str">
        <f t="shared" si="765"/>
        <v>0</v>
      </c>
      <c r="BP179" s="24" t="str">
        <f t="shared" si="766"/>
        <v>0</v>
      </c>
      <c r="BQ179" s="24">
        <f t="shared" si="767"/>
        <v>0</v>
      </c>
      <c r="BR179" s="124"/>
    </row>
    <row r="180" spans="1:71" ht="23.25" customHeight="1" x14ac:dyDescent="0.3">
      <c r="A180" s="20"/>
      <c r="B180" s="21" t="s">
        <v>153</v>
      </c>
      <c r="C180" s="120">
        <v>0</v>
      </c>
      <c r="D180" s="120">
        <v>0</v>
      </c>
      <c r="E180" s="22">
        <v>1</v>
      </c>
      <c r="F180" s="22">
        <v>2</v>
      </c>
      <c r="G180" s="22">
        <f t="shared" si="747"/>
        <v>3</v>
      </c>
      <c r="H180" s="22">
        <v>0</v>
      </c>
      <c r="I180" s="30">
        <v>0</v>
      </c>
      <c r="J180" s="22">
        <v>0</v>
      </c>
      <c r="K180" s="22">
        <v>0</v>
      </c>
      <c r="L180" s="22">
        <f t="shared" si="768"/>
        <v>0</v>
      </c>
      <c r="M180" s="22">
        <v>5</v>
      </c>
      <c r="N180" s="22">
        <v>0</v>
      </c>
      <c r="O180" s="22">
        <v>2</v>
      </c>
      <c r="P180" s="22">
        <v>2</v>
      </c>
      <c r="Q180" s="22">
        <f t="shared" si="748"/>
        <v>4</v>
      </c>
      <c r="R180" s="22">
        <v>0</v>
      </c>
      <c r="S180" s="22">
        <v>0</v>
      </c>
      <c r="T180" s="22">
        <v>0</v>
      </c>
      <c r="U180" s="22">
        <v>0</v>
      </c>
      <c r="V180" s="22">
        <f t="shared" si="749"/>
        <v>0</v>
      </c>
      <c r="W180" s="22">
        <v>0</v>
      </c>
      <c r="X180" s="22">
        <v>0</v>
      </c>
      <c r="Y180" s="22">
        <v>4</v>
      </c>
      <c r="Z180" s="22">
        <v>3</v>
      </c>
      <c r="AA180" s="22">
        <f t="shared" si="750"/>
        <v>7</v>
      </c>
      <c r="AB180" s="22">
        <v>0</v>
      </c>
      <c r="AC180" s="22">
        <v>0</v>
      </c>
      <c r="AD180" s="22">
        <v>0</v>
      </c>
      <c r="AE180" s="22">
        <v>0</v>
      </c>
      <c r="AF180" s="22">
        <f t="shared" si="751"/>
        <v>0</v>
      </c>
      <c r="AG180" s="22">
        <v>0</v>
      </c>
      <c r="AH180" s="22">
        <v>0</v>
      </c>
      <c r="AI180" s="22">
        <v>0</v>
      </c>
      <c r="AJ180" s="22">
        <v>0</v>
      </c>
      <c r="AK180" s="22">
        <f t="shared" si="752"/>
        <v>0</v>
      </c>
      <c r="AL180" s="22">
        <v>0</v>
      </c>
      <c r="AM180" s="22">
        <v>7</v>
      </c>
      <c r="AN180" s="22">
        <v>1</v>
      </c>
      <c r="AO180" s="22">
        <v>4</v>
      </c>
      <c r="AP180" s="22">
        <f t="shared" si="753"/>
        <v>5</v>
      </c>
      <c r="AQ180" s="22">
        <v>0</v>
      </c>
      <c r="AR180" s="22">
        <v>0</v>
      </c>
      <c r="AS180" s="22">
        <v>0</v>
      </c>
      <c r="AT180" s="22">
        <v>0</v>
      </c>
      <c r="AU180" s="22">
        <f t="shared" si="754"/>
        <v>0</v>
      </c>
      <c r="AV180" s="22">
        <v>0</v>
      </c>
      <c r="AW180" s="22">
        <v>0</v>
      </c>
      <c r="AX180" s="22">
        <v>0</v>
      </c>
      <c r="AY180" s="22">
        <v>0</v>
      </c>
      <c r="AZ180" s="22">
        <f t="shared" si="755"/>
        <v>0</v>
      </c>
      <c r="BA180" s="22">
        <v>0</v>
      </c>
      <c r="BB180" s="22">
        <v>0</v>
      </c>
      <c r="BC180" s="22">
        <v>0</v>
      </c>
      <c r="BD180" s="22">
        <v>0</v>
      </c>
      <c r="BE180" s="22">
        <f t="shared" si="756"/>
        <v>0</v>
      </c>
      <c r="BF180" s="24">
        <f t="shared" si="757"/>
        <v>5</v>
      </c>
      <c r="BG180" s="24">
        <f t="shared" si="758"/>
        <v>7</v>
      </c>
      <c r="BH180" s="24">
        <f t="shared" si="759"/>
        <v>8</v>
      </c>
      <c r="BI180" s="24">
        <f t="shared" si="760"/>
        <v>11</v>
      </c>
      <c r="BJ180" s="24">
        <f t="shared" si="761"/>
        <v>19</v>
      </c>
      <c r="BK180" s="25">
        <v>1</v>
      </c>
      <c r="BL180" s="24">
        <f t="shared" si="762"/>
        <v>8</v>
      </c>
      <c r="BM180" s="24">
        <f t="shared" si="763"/>
        <v>11</v>
      </c>
      <c r="BN180" s="24">
        <f t="shared" si="764"/>
        <v>19</v>
      </c>
      <c r="BO180" s="24" t="str">
        <f t="shared" si="765"/>
        <v>0</v>
      </c>
      <c r="BP180" s="24" t="str">
        <f t="shared" si="766"/>
        <v>0</v>
      </c>
      <c r="BQ180" s="24">
        <f t="shared" si="767"/>
        <v>0</v>
      </c>
      <c r="BR180" s="124"/>
    </row>
    <row r="181" spans="1:71" s="2" customFormat="1" ht="23.25" customHeight="1" x14ac:dyDescent="0.3">
      <c r="A181" s="4"/>
      <c r="B181" s="23" t="s">
        <v>47</v>
      </c>
      <c r="C181" s="37">
        <f>SUM(C177:C180)</f>
        <v>70</v>
      </c>
      <c r="D181" s="37">
        <f>SUM(D177:D180)</f>
        <v>8</v>
      </c>
      <c r="E181" s="37">
        <f t="shared" ref="E181:BQ181" si="779">SUM(E177:E180)</f>
        <v>10</v>
      </c>
      <c r="F181" s="37">
        <f t="shared" si="779"/>
        <v>5</v>
      </c>
      <c r="G181" s="37">
        <f t="shared" si="779"/>
        <v>15</v>
      </c>
      <c r="H181" s="37">
        <f>SUM(H177:H180)</f>
        <v>0</v>
      </c>
      <c r="I181" s="37">
        <f>SUM(I177:I180)</f>
        <v>0</v>
      </c>
      <c r="J181" s="24">
        <f t="shared" ref="J181:L181" si="780">SUM(J177:J180)</f>
        <v>7</v>
      </c>
      <c r="K181" s="24">
        <f t="shared" si="780"/>
        <v>15</v>
      </c>
      <c r="L181" s="24">
        <f t="shared" si="780"/>
        <v>22</v>
      </c>
      <c r="M181" s="24">
        <f t="shared" si="779"/>
        <v>50</v>
      </c>
      <c r="N181" s="24">
        <f t="shared" si="779"/>
        <v>6</v>
      </c>
      <c r="O181" s="24">
        <f t="shared" si="779"/>
        <v>2</v>
      </c>
      <c r="P181" s="24">
        <f t="shared" si="779"/>
        <v>4</v>
      </c>
      <c r="Q181" s="24">
        <f t="shared" si="779"/>
        <v>6</v>
      </c>
      <c r="R181" s="24">
        <f t="shared" si="779"/>
        <v>35</v>
      </c>
      <c r="S181" s="24">
        <f t="shared" ref="S181" si="781">SUM(S177:S180)</f>
        <v>205</v>
      </c>
      <c r="T181" s="24">
        <f t="shared" si="779"/>
        <v>42</v>
      </c>
      <c r="U181" s="24">
        <f t="shared" si="779"/>
        <v>50</v>
      </c>
      <c r="V181" s="24">
        <f t="shared" si="779"/>
        <v>92</v>
      </c>
      <c r="W181" s="24">
        <f t="shared" ref="W181:AK181" si="782">SUM(W177:W180)</f>
        <v>14</v>
      </c>
      <c r="X181" s="24">
        <f t="shared" ref="X181" si="783">SUM(X177:X180)</f>
        <v>43</v>
      </c>
      <c r="Y181" s="24">
        <f t="shared" si="782"/>
        <v>18</v>
      </c>
      <c r="Z181" s="24">
        <f t="shared" si="782"/>
        <v>18</v>
      </c>
      <c r="AA181" s="24">
        <f t="shared" si="782"/>
        <v>36</v>
      </c>
      <c r="AB181" s="24">
        <f t="shared" si="782"/>
        <v>0</v>
      </c>
      <c r="AC181" s="24">
        <f t="shared" ref="AC181" si="784">SUM(AC177:AC180)</f>
        <v>0</v>
      </c>
      <c r="AD181" s="24">
        <f t="shared" si="782"/>
        <v>0</v>
      </c>
      <c r="AE181" s="24">
        <f t="shared" si="782"/>
        <v>0</v>
      </c>
      <c r="AF181" s="24">
        <f t="shared" si="782"/>
        <v>0</v>
      </c>
      <c r="AG181" s="24">
        <f t="shared" si="782"/>
        <v>0</v>
      </c>
      <c r="AH181" s="24">
        <f t="shared" si="782"/>
        <v>7</v>
      </c>
      <c r="AI181" s="24">
        <f t="shared" si="782"/>
        <v>1</v>
      </c>
      <c r="AJ181" s="24">
        <f t="shared" si="782"/>
        <v>2</v>
      </c>
      <c r="AK181" s="24">
        <f t="shared" si="782"/>
        <v>3</v>
      </c>
      <c r="AL181" s="24">
        <f t="shared" si="779"/>
        <v>7</v>
      </c>
      <c r="AM181" s="24">
        <f t="shared" ref="AM181" si="785">SUM(AM177:AM180)</f>
        <v>16</v>
      </c>
      <c r="AN181" s="24">
        <f t="shared" si="779"/>
        <v>5</v>
      </c>
      <c r="AO181" s="24">
        <f t="shared" si="779"/>
        <v>4</v>
      </c>
      <c r="AP181" s="24">
        <f t="shared" si="779"/>
        <v>9</v>
      </c>
      <c r="AQ181" s="24">
        <f t="shared" si="779"/>
        <v>0</v>
      </c>
      <c r="AR181" s="24">
        <f t="shared" si="779"/>
        <v>0</v>
      </c>
      <c r="AS181" s="24">
        <f t="shared" si="779"/>
        <v>0</v>
      </c>
      <c r="AT181" s="24">
        <f t="shared" si="779"/>
        <v>0</v>
      </c>
      <c r="AU181" s="24">
        <f t="shared" si="779"/>
        <v>0</v>
      </c>
      <c r="AV181" s="24">
        <f t="shared" si="779"/>
        <v>0</v>
      </c>
      <c r="AW181" s="24">
        <f t="shared" si="779"/>
        <v>0</v>
      </c>
      <c r="AX181" s="24">
        <f t="shared" si="779"/>
        <v>0</v>
      </c>
      <c r="AY181" s="24">
        <f t="shared" si="779"/>
        <v>0</v>
      </c>
      <c r="AZ181" s="24">
        <f t="shared" si="779"/>
        <v>0</v>
      </c>
      <c r="BA181" s="24">
        <f t="shared" ref="BA181:BE181" si="786">SUM(BA177:BA180)</f>
        <v>0</v>
      </c>
      <c r="BB181" s="24">
        <f t="shared" si="786"/>
        <v>0</v>
      </c>
      <c r="BC181" s="24">
        <f t="shared" si="786"/>
        <v>0</v>
      </c>
      <c r="BD181" s="24">
        <f t="shared" si="786"/>
        <v>0</v>
      </c>
      <c r="BE181" s="24">
        <f t="shared" si="786"/>
        <v>0</v>
      </c>
      <c r="BF181" s="24">
        <f t="shared" si="757"/>
        <v>176</v>
      </c>
      <c r="BG181" s="24">
        <f t="shared" si="758"/>
        <v>285</v>
      </c>
      <c r="BH181" s="24">
        <f t="shared" si="759"/>
        <v>85</v>
      </c>
      <c r="BI181" s="24">
        <f t="shared" si="760"/>
        <v>98</v>
      </c>
      <c r="BJ181" s="24">
        <f t="shared" si="761"/>
        <v>183</v>
      </c>
      <c r="BK181" s="25"/>
      <c r="BL181" s="24">
        <f t="shared" si="779"/>
        <v>85</v>
      </c>
      <c r="BM181" s="24">
        <f t="shared" si="779"/>
        <v>98</v>
      </c>
      <c r="BN181" s="24">
        <f t="shared" si="779"/>
        <v>183</v>
      </c>
      <c r="BO181" s="24">
        <f t="shared" si="779"/>
        <v>0</v>
      </c>
      <c r="BP181" s="24">
        <f t="shared" si="779"/>
        <v>0</v>
      </c>
      <c r="BQ181" s="24">
        <f t="shared" si="779"/>
        <v>0</v>
      </c>
      <c r="BR181" s="124"/>
      <c r="BS181" s="1"/>
    </row>
    <row r="182" spans="1:71" s="2" customFormat="1" ht="23.25" customHeight="1" x14ac:dyDescent="0.3">
      <c r="A182" s="4"/>
      <c r="B182" s="23" t="s">
        <v>49</v>
      </c>
      <c r="C182" s="37">
        <f>C175+C181</f>
        <v>150</v>
      </c>
      <c r="D182" s="37">
        <f>D175+D181</f>
        <v>31</v>
      </c>
      <c r="E182" s="37">
        <f t="shared" ref="E182:BQ182" si="787">E175+E181</f>
        <v>17</v>
      </c>
      <c r="F182" s="37">
        <f t="shared" si="787"/>
        <v>18</v>
      </c>
      <c r="G182" s="37">
        <f t="shared" si="787"/>
        <v>35</v>
      </c>
      <c r="H182" s="37">
        <f>H175+H181</f>
        <v>0</v>
      </c>
      <c r="I182" s="37">
        <f>I175+I181</f>
        <v>0</v>
      </c>
      <c r="J182" s="24">
        <f t="shared" ref="J182:L182" si="788">J175+J181</f>
        <v>15</v>
      </c>
      <c r="K182" s="24">
        <f t="shared" si="788"/>
        <v>25</v>
      </c>
      <c r="L182" s="24">
        <f t="shared" si="788"/>
        <v>40</v>
      </c>
      <c r="M182" s="24">
        <f t="shared" si="787"/>
        <v>115</v>
      </c>
      <c r="N182" s="24">
        <f t="shared" si="787"/>
        <v>67</v>
      </c>
      <c r="O182" s="24">
        <f t="shared" si="787"/>
        <v>32</v>
      </c>
      <c r="P182" s="24">
        <f t="shared" si="787"/>
        <v>30</v>
      </c>
      <c r="Q182" s="24">
        <f t="shared" si="787"/>
        <v>62</v>
      </c>
      <c r="R182" s="24">
        <f t="shared" si="787"/>
        <v>101</v>
      </c>
      <c r="S182" s="24">
        <f t="shared" ref="S182" si="789">S175+S181</f>
        <v>380</v>
      </c>
      <c r="T182" s="24">
        <f t="shared" si="787"/>
        <v>69</v>
      </c>
      <c r="U182" s="24">
        <f t="shared" si="787"/>
        <v>106</v>
      </c>
      <c r="V182" s="24">
        <f t="shared" si="787"/>
        <v>175</v>
      </c>
      <c r="W182" s="24">
        <f t="shared" ref="W182:AK182" si="790">W175+W181</f>
        <v>31</v>
      </c>
      <c r="X182" s="24">
        <f t="shared" ref="X182" si="791">X175+X181</f>
        <v>146</v>
      </c>
      <c r="Y182" s="24">
        <f t="shared" si="790"/>
        <v>30</v>
      </c>
      <c r="Z182" s="24">
        <f t="shared" si="790"/>
        <v>38</v>
      </c>
      <c r="AA182" s="24">
        <f t="shared" si="790"/>
        <v>68</v>
      </c>
      <c r="AB182" s="24">
        <f t="shared" si="790"/>
        <v>0</v>
      </c>
      <c r="AC182" s="24">
        <f t="shared" ref="AC182" si="792">AC175+AC181</f>
        <v>0</v>
      </c>
      <c r="AD182" s="24">
        <f t="shared" si="790"/>
        <v>0</v>
      </c>
      <c r="AE182" s="24">
        <f t="shared" si="790"/>
        <v>0</v>
      </c>
      <c r="AF182" s="24">
        <f t="shared" si="790"/>
        <v>0</v>
      </c>
      <c r="AG182" s="24">
        <f t="shared" si="790"/>
        <v>0</v>
      </c>
      <c r="AH182" s="24">
        <f t="shared" si="790"/>
        <v>31</v>
      </c>
      <c r="AI182" s="24">
        <f t="shared" si="790"/>
        <v>12</v>
      </c>
      <c r="AJ182" s="24">
        <f t="shared" si="790"/>
        <v>12</v>
      </c>
      <c r="AK182" s="24">
        <f t="shared" si="790"/>
        <v>24</v>
      </c>
      <c r="AL182" s="24">
        <f t="shared" si="787"/>
        <v>18</v>
      </c>
      <c r="AM182" s="24">
        <f t="shared" ref="AM182" si="793">AM175+AM181</f>
        <v>33</v>
      </c>
      <c r="AN182" s="24">
        <f t="shared" si="787"/>
        <v>11</v>
      </c>
      <c r="AO182" s="24">
        <f t="shared" si="787"/>
        <v>6</v>
      </c>
      <c r="AP182" s="24">
        <f t="shared" si="787"/>
        <v>17</v>
      </c>
      <c r="AQ182" s="24">
        <f t="shared" si="787"/>
        <v>0</v>
      </c>
      <c r="AR182" s="24">
        <f t="shared" si="787"/>
        <v>0</v>
      </c>
      <c r="AS182" s="24">
        <f t="shared" si="787"/>
        <v>0</v>
      </c>
      <c r="AT182" s="24">
        <f t="shared" si="787"/>
        <v>2</v>
      </c>
      <c r="AU182" s="24">
        <f t="shared" si="787"/>
        <v>2</v>
      </c>
      <c r="AV182" s="24">
        <f t="shared" si="787"/>
        <v>0</v>
      </c>
      <c r="AW182" s="24">
        <f t="shared" si="787"/>
        <v>0</v>
      </c>
      <c r="AX182" s="24">
        <f t="shared" si="787"/>
        <v>0</v>
      </c>
      <c r="AY182" s="24">
        <f t="shared" si="787"/>
        <v>0</v>
      </c>
      <c r="AZ182" s="24">
        <f t="shared" si="787"/>
        <v>0</v>
      </c>
      <c r="BA182" s="24">
        <f t="shared" ref="BA182:BE182" si="794">BA175+BA181</f>
        <v>0</v>
      </c>
      <c r="BB182" s="24">
        <f t="shared" si="794"/>
        <v>0</v>
      </c>
      <c r="BC182" s="24">
        <f t="shared" si="794"/>
        <v>0</v>
      </c>
      <c r="BD182" s="24">
        <f t="shared" si="794"/>
        <v>0</v>
      </c>
      <c r="BE182" s="24">
        <f t="shared" si="794"/>
        <v>0</v>
      </c>
      <c r="BF182" s="24">
        <f t="shared" si="757"/>
        <v>415</v>
      </c>
      <c r="BG182" s="24">
        <f t="shared" si="758"/>
        <v>688</v>
      </c>
      <c r="BH182" s="24">
        <f t="shared" si="759"/>
        <v>186</v>
      </c>
      <c r="BI182" s="24">
        <f t="shared" si="760"/>
        <v>237</v>
      </c>
      <c r="BJ182" s="24">
        <f t="shared" si="761"/>
        <v>423</v>
      </c>
      <c r="BK182" s="25"/>
      <c r="BL182" s="24">
        <f t="shared" si="787"/>
        <v>134</v>
      </c>
      <c r="BM182" s="24">
        <f t="shared" si="787"/>
        <v>132</v>
      </c>
      <c r="BN182" s="24">
        <f t="shared" si="787"/>
        <v>266</v>
      </c>
      <c r="BO182" s="24">
        <f t="shared" si="787"/>
        <v>52</v>
      </c>
      <c r="BP182" s="24">
        <f t="shared" si="787"/>
        <v>105</v>
      </c>
      <c r="BQ182" s="24">
        <f t="shared" si="787"/>
        <v>157</v>
      </c>
      <c r="BR182" s="124"/>
      <c r="BS182" s="1"/>
    </row>
    <row r="183" spans="1:71" s="2" customFormat="1" ht="23.25" customHeight="1" x14ac:dyDescent="0.3">
      <c r="A183" s="26"/>
      <c r="B183" s="27" t="s">
        <v>34</v>
      </c>
      <c r="C183" s="46">
        <f>C182</f>
        <v>150</v>
      </c>
      <c r="D183" s="46">
        <f>D182</f>
        <v>31</v>
      </c>
      <c r="E183" s="46">
        <f t="shared" ref="E183:BQ183" si="795">E182</f>
        <v>17</v>
      </c>
      <c r="F183" s="46">
        <f t="shared" si="795"/>
        <v>18</v>
      </c>
      <c r="G183" s="46">
        <f t="shared" si="795"/>
        <v>35</v>
      </c>
      <c r="H183" s="46">
        <f>H182</f>
        <v>0</v>
      </c>
      <c r="I183" s="46">
        <f>I182</f>
        <v>0</v>
      </c>
      <c r="J183" s="28">
        <f t="shared" ref="J183:L183" si="796">J182</f>
        <v>15</v>
      </c>
      <c r="K183" s="28">
        <f t="shared" si="796"/>
        <v>25</v>
      </c>
      <c r="L183" s="28">
        <f t="shared" si="796"/>
        <v>40</v>
      </c>
      <c r="M183" s="28">
        <f t="shared" si="795"/>
        <v>115</v>
      </c>
      <c r="N183" s="28">
        <f t="shared" si="795"/>
        <v>67</v>
      </c>
      <c r="O183" s="28">
        <f t="shared" si="795"/>
        <v>32</v>
      </c>
      <c r="P183" s="28">
        <f t="shared" si="795"/>
        <v>30</v>
      </c>
      <c r="Q183" s="28">
        <f t="shared" si="795"/>
        <v>62</v>
      </c>
      <c r="R183" s="28">
        <f t="shared" si="795"/>
        <v>101</v>
      </c>
      <c r="S183" s="28">
        <f t="shared" ref="S183" si="797">S182</f>
        <v>380</v>
      </c>
      <c r="T183" s="28">
        <f t="shared" si="795"/>
        <v>69</v>
      </c>
      <c r="U183" s="28">
        <f t="shared" si="795"/>
        <v>106</v>
      </c>
      <c r="V183" s="28">
        <f t="shared" si="795"/>
        <v>175</v>
      </c>
      <c r="W183" s="28">
        <f t="shared" ref="W183:AK183" si="798">W182</f>
        <v>31</v>
      </c>
      <c r="X183" s="28">
        <f t="shared" ref="X183" si="799">X182</f>
        <v>146</v>
      </c>
      <c r="Y183" s="28">
        <f t="shared" si="798"/>
        <v>30</v>
      </c>
      <c r="Z183" s="28">
        <f t="shared" si="798"/>
        <v>38</v>
      </c>
      <c r="AA183" s="28">
        <f t="shared" si="798"/>
        <v>68</v>
      </c>
      <c r="AB183" s="28">
        <f t="shared" si="798"/>
        <v>0</v>
      </c>
      <c r="AC183" s="28">
        <f t="shared" ref="AC183" si="800">AC182</f>
        <v>0</v>
      </c>
      <c r="AD183" s="28">
        <f t="shared" si="798"/>
        <v>0</v>
      </c>
      <c r="AE183" s="28">
        <f t="shared" si="798"/>
        <v>0</v>
      </c>
      <c r="AF183" s="28">
        <f t="shared" si="798"/>
        <v>0</v>
      </c>
      <c r="AG183" s="28">
        <f t="shared" si="798"/>
        <v>0</v>
      </c>
      <c r="AH183" s="28">
        <f t="shared" si="798"/>
        <v>31</v>
      </c>
      <c r="AI183" s="28">
        <f t="shared" si="798"/>
        <v>12</v>
      </c>
      <c r="AJ183" s="28">
        <f t="shared" si="798"/>
        <v>12</v>
      </c>
      <c r="AK183" s="28">
        <f t="shared" si="798"/>
        <v>24</v>
      </c>
      <c r="AL183" s="28">
        <f t="shared" si="795"/>
        <v>18</v>
      </c>
      <c r="AM183" s="28">
        <f t="shared" ref="AM183" si="801">AM182</f>
        <v>33</v>
      </c>
      <c r="AN183" s="28">
        <f t="shared" si="795"/>
        <v>11</v>
      </c>
      <c r="AO183" s="28">
        <f t="shared" si="795"/>
        <v>6</v>
      </c>
      <c r="AP183" s="28">
        <f t="shared" si="795"/>
        <v>17</v>
      </c>
      <c r="AQ183" s="28">
        <f t="shared" si="795"/>
        <v>0</v>
      </c>
      <c r="AR183" s="28">
        <f t="shared" si="795"/>
        <v>0</v>
      </c>
      <c r="AS183" s="28">
        <f t="shared" si="795"/>
        <v>0</v>
      </c>
      <c r="AT183" s="28">
        <f t="shared" si="795"/>
        <v>2</v>
      </c>
      <c r="AU183" s="28">
        <f t="shared" si="795"/>
        <v>2</v>
      </c>
      <c r="AV183" s="28">
        <f t="shared" si="795"/>
        <v>0</v>
      </c>
      <c r="AW183" s="28">
        <f t="shared" si="795"/>
        <v>0</v>
      </c>
      <c r="AX183" s="28">
        <f t="shared" si="795"/>
        <v>0</v>
      </c>
      <c r="AY183" s="28">
        <f t="shared" si="795"/>
        <v>0</v>
      </c>
      <c r="AZ183" s="28">
        <f t="shared" si="795"/>
        <v>0</v>
      </c>
      <c r="BA183" s="28">
        <f t="shared" ref="BA183:BE183" si="802">BA182</f>
        <v>0</v>
      </c>
      <c r="BB183" s="28">
        <f t="shared" si="802"/>
        <v>0</v>
      </c>
      <c r="BC183" s="28">
        <f t="shared" si="802"/>
        <v>0</v>
      </c>
      <c r="BD183" s="28">
        <f t="shared" si="802"/>
        <v>0</v>
      </c>
      <c r="BE183" s="28">
        <f t="shared" si="802"/>
        <v>0</v>
      </c>
      <c r="BF183" s="28">
        <f t="shared" si="757"/>
        <v>415</v>
      </c>
      <c r="BG183" s="28">
        <f t="shared" si="758"/>
        <v>688</v>
      </c>
      <c r="BH183" s="28">
        <f t="shared" si="759"/>
        <v>186</v>
      </c>
      <c r="BI183" s="28">
        <f t="shared" si="760"/>
        <v>237</v>
      </c>
      <c r="BJ183" s="28">
        <f t="shared" si="761"/>
        <v>423</v>
      </c>
      <c r="BK183" s="29"/>
      <c r="BL183" s="28">
        <f t="shared" si="795"/>
        <v>134</v>
      </c>
      <c r="BM183" s="28">
        <f t="shared" si="795"/>
        <v>132</v>
      </c>
      <c r="BN183" s="28">
        <f t="shared" si="795"/>
        <v>266</v>
      </c>
      <c r="BO183" s="28">
        <f t="shared" si="795"/>
        <v>52</v>
      </c>
      <c r="BP183" s="28">
        <f t="shared" si="795"/>
        <v>105</v>
      </c>
      <c r="BQ183" s="28">
        <f t="shared" si="795"/>
        <v>157</v>
      </c>
      <c r="BR183" s="124"/>
      <c r="BS183" s="1"/>
    </row>
    <row r="184" spans="1:71" ht="23.25" customHeight="1" x14ac:dyDescent="0.3">
      <c r="A184" s="4" t="s">
        <v>42</v>
      </c>
      <c r="B184" s="5"/>
      <c r="C184" s="30"/>
      <c r="D184" s="31"/>
      <c r="E184" s="31"/>
      <c r="F184" s="31"/>
      <c r="G184" s="31"/>
      <c r="H184" s="31"/>
      <c r="I184" s="31"/>
      <c r="J184" s="31"/>
      <c r="K184" s="31"/>
      <c r="L184" s="31"/>
      <c r="M184" s="31"/>
      <c r="N184" s="31"/>
      <c r="O184" s="31"/>
      <c r="P184" s="31"/>
      <c r="Q184" s="31"/>
      <c r="R184" s="31"/>
      <c r="S184" s="31"/>
      <c r="T184" s="31"/>
      <c r="U184" s="31"/>
      <c r="V184" s="31"/>
      <c r="W184" s="31"/>
      <c r="X184" s="31"/>
      <c r="Y184" s="31"/>
      <c r="Z184" s="31"/>
      <c r="AA184" s="31"/>
      <c r="AB184" s="31"/>
      <c r="AC184" s="31"/>
      <c r="AD184" s="31"/>
      <c r="AE184" s="31"/>
      <c r="AF184" s="31"/>
      <c r="AG184" s="31"/>
      <c r="AH184" s="31"/>
      <c r="AI184" s="31"/>
      <c r="AJ184" s="31"/>
      <c r="AK184" s="31"/>
      <c r="AL184" s="31"/>
      <c r="AM184" s="31"/>
      <c r="AN184" s="31"/>
      <c r="AO184" s="31"/>
      <c r="AP184" s="31"/>
      <c r="AQ184" s="31"/>
      <c r="AR184" s="31"/>
      <c r="AS184" s="31"/>
      <c r="AT184" s="31"/>
      <c r="AU184" s="31"/>
      <c r="AV184" s="31"/>
      <c r="AW184" s="31"/>
      <c r="AX184" s="31"/>
      <c r="AY184" s="31"/>
      <c r="AZ184" s="31"/>
      <c r="BA184" s="31"/>
      <c r="BB184" s="31"/>
      <c r="BC184" s="31"/>
      <c r="BD184" s="31"/>
      <c r="BE184" s="31"/>
      <c r="BF184" s="31"/>
      <c r="BG184" s="31"/>
      <c r="BH184" s="31"/>
      <c r="BI184" s="31"/>
      <c r="BJ184" s="31"/>
      <c r="BK184" s="59"/>
      <c r="BL184" s="31"/>
      <c r="BM184" s="31"/>
      <c r="BN184" s="31"/>
      <c r="BO184" s="31"/>
      <c r="BP184" s="31"/>
      <c r="BQ184" s="51"/>
      <c r="BR184" s="124"/>
    </row>
    <row r="185" spans="1:71" ht="23.25" customHeight="1" x14ac:dyDescent="0.3">
      <c r="A185" s="4"/>
      <c r="B185" s="11" t="s">
        <v>48</v>
      </c>
      <c r="C185" s="30"/>
      <c r="D185" s="31"/>
      <c r="E185" s="31"/>
      <c r="F185" s="31"/>
      <c r="G185" s="31"/>
      <c r="H185" s="31"/>
      <c r="I185" s="31"/>
      <c r="J185" s="31"/>
      <c r="K185" s="31"/>
      <c r="L185" s="31"/>
      <c r="M185" s="31"/>
      <c r="N185" s="31"/>
      <c r="O185" s="31"/>
      <c r="P185" s="31"/>
      <c r="Q185" s="31"/>
      <c r="R185" s="31"/>
      <c r="S185" s="31"/>
      <c r="T185" s="31"/>
      <c r="U185" s="31"/>
      <c r="V185" s="31"/>
      <c r="W185" s="31"/>
      <c r="X185" s="31"/>
      <c r="Y185" s="31"/>
      <c r="Z185" s="31"/>
      <c r="AA185" s="31"/>
      <c r="AB185" s="31"/>
      <c r="AC185" s="31"/>
      <c r="AD185" s="31"/>
      <c r="AE185" s="31"/>
      <c r="AF185" s="31"/>
      <c r="AG185" s="31"/>
      <c r="AH185" s="31"/>
      <c r="AI185" s="31"/>
      <c r="AJ185" s="31"/>
      <c r="AK185" s="31"/>
      <c r="AL185" s="31"/>
      <c r="AM185" s="31"/>
      <c r="AN185" s="31"/>
      <c r="AO185" s="31"/>
      <c r="AP185" s="31"/>
      <c r="AQ185" s="31"/>
      <c r="AR185" s="31"/>
      <c r="AS185" s="31"/>
      <c r="AT185" s="31"/>
      <c r="AU185" s="31"/>
      <c r="AV185" s="31"/>
      <c r="AW185" s="31"/>
      <c r="AX185" s="31"/>
      <c r="AY185" s="31"/>
      <c r="AZ185" s="31"/>
      <c r="BA185" s="31"/>
      <c r="BB185" s="31"/>
      <c r="BC185" s="31"/>
      <c r="BD185" s="31"/>
      <c r="BE185" s="31"/>
      <c r="BF185" s="31"/>
      <c r="BG185" s="31"/>
      <c r="BH185" s="31"/>
      <c r="BI185" s="31"/>
      <c r="BJ185" s="31"/>
      <c r="BK185" s="59"/>
      <c r="BL185" s="31"/>
      <c r="BM185" s="31"/>
      <c r="BN185" s="31"/>
      <c r="BO185" s="31"/>
      <c r="BP185" s="31"/>
      <c r="BQ185" s="51"/>
      <c r="BR185" s="124"/>
    </row>
    <row r="186" spans="1:71" ht="23.25" customHeight="1" x14ac:dyDescent="0.3">
      <c r="A186" s="12"/>
      <c r="B186" s="5" t="s">
        <v>55</v>
      </c>
      <c r="C186" s="36"/>
      <c r="D186" s="93"/>
      <c r="E186" s="93"/>
      <c r="F186" s="93"/>
      <c r="G186" s="31"/>
      <c r="H186" s="31"/>
      <c r="I186" s="31"/>
      <c r="J186" s="31"/>
      <c r="K186" s="31"/>
      <c r="L186" s="31"/>
      <c r="M186" s="31"/>
      <c r="N186" s="31"/>
      <c r="O186" s="31"/>
      <c r="P186" s="31"/>
      <c r="Q186" s="31"/>
      <c r="R186" s="93"/>
      <c r="S186" s="93"/>
      <c r="T186" s="93"/>
      <c r="U186" s="93"/>
      <c r="V186" s="31"/>
      <c r="W186" s="31"/>
      <c r="X186" s="31"/>
      <c r="Y186" s="31"/>
      <c r="Z186" s="31"/>
      <c r="AA186" s="31"/>
      <c r="AB186" s="31"/>
      <c r="AC186" s="31"/>
      <c r="AD186" s="31"/>
      <c r="AE186" s="31"/>
      <c r="AF186" s="31"/>
      <c r="AG186" s="31"/>
      <c r="AH186" s="31"/>
      <c r="AI186" s="31"/>
      <c r="AJ186" s="31"/>
      <c r="AK186" s="31"/>
      <c r="AL186" s="93"/>
      <c r="AM186" s="93"/>
      <c r="AN186" s="93"/>
      <c r="AO186" s="93"/>
      <c r="AP186" s="31"/>
      <c r="AQ186" s="31"/>
      <c r="AR186" s="31"/>
      <c r="AS186" s="31"/>
      <c r="AT186" s="31"/>
      <c r="AU186" s="31"/>
      <c r="AV186" s="31"/>
      <c r="AW186" s="31"/>
      <c r="AX186" s="31"/>
      <c r="AY186" s="31"/>
      <c r="AZ186" s="31"/>
      <c r="BA186" s="31"/>
      <c r="BB186" s="31"/>
      <c r="BC186" s="31"/>
      <c r="BD186" s="31"/>
      <c r="BE186" s="31"/>
      <c r="BF186" s="31"/>
      <c r="BG186" s="31"/>
      <c r="BH186" s="31"/>
      <c r="BI186" s="31"/>
      <c r="BJ186" s="31"/>
      <c r="BK186" s="105"/>
      <c r="BL186" s="31"/>
      <c r="BM186" s="31"/>
      <c r="BN186" s="31"/>
      <c r="BO186" s="31"/>
      <c r="BP186" s="31"/>
      <c r="BQ186" s="51"/>
      <c r="BR186" s="124"/>
    </row>
    <row r="187" spans="1:71" ht="23.25" customHeight="1" x14ac:dyDescent="0.3">
      <c r="A187" s="20"/>
      <c r="B187" s="39" t="s">
        <v>80</v>
      </c>
      <c r="C187" s="22">
        <v>5</v>
      </c>
      <c r="D187" s="22">
        <v>4</v>
      </c>
      <c r="E187" s="22">
        <v>2</v>
      </c>
      <c r="F187" s="22">
        <v>1</v>
      </c>
      <c r="G187" s="22">
        <f t="shared" ref="G187:G192" si="803">E187+F187</f>
        <v>3</v>
      </c>
      <c r="H187" s="22">
        <v>0</v>
      </c>
      <c r="I187" s="30">
        <v>0</v>
      </c>
      <c r="J187" s="22">
        <v>0</v>
      </c>
      <c r="K187" s="22">
        <v>3</v>
      </c>
      <c r="L187" s="22">
        <f>SUM(J187:K187)</f>
        <v>3</v>
      </c>
      <c r="M187" s="22">
        <v>5</v>
      </c>
      <c r="N187" s="22">
        <v>12</v>
      </c>
      <c r="O187" s="22">
        <f>3+3</f>
        <v>6</v>
      </c>
      <c r="P187" s="22">
        <f>3+5</f>
        <v>8</v>
      </c>
      <c r="Q187" s="22">
        <f t="shared" ref="Q187:Q192" si="804">O187+P187</f>
        <v>14</v>
      </c>
      <c r="R187" s="22">
        <v>20</v>
      </c>
      <c r="S187" s="22">
        <v>36</v>
      </c>
      <c r="T187" s="22">
        <v>1</v>
      </c>
      <c r="U187" s="22">
        <v>25</v>
      </c>
      <c r="V187" s="22">
        <f t="shared" ref="V187:V192" si="805">T187+U187</f>
        <v>26</v>
      </c>
      <c r="W187" s="22">
        <v>20</v>
      </c>
      <c r="X187" s="22">
        <v>19</v>
      </c>
      <c r="Y187" s="22">
        <v>2</v>
      </c>
      <c r="Z187" s="22">
        <v>7</v>
      </c>
      <c r="AA187" s="22">
        <f t="shared" ref="AA187:AA192" si="806">Y187+Z187</f>
        <v>9</v>
      </c>
      <c r="AB187" s="22">
        <v>20</v>
      </c>
      <c r="AC187" s="22">
        <v>31</v>
      </c>
      <c r="AD187" s="22">
        <v>3</v>
      </c>
      <c r="AE187" s="22">
        <v>10</v>
      </c>
      <c r="AF187" s="22">
        <f t="shared" ref="AF187:AF192" si="807">AD187+AE187</f>
        <v>13</v>
      </c>
      <c r="AG187" s="22">
        <v>0</v>
      </c>
      <c r="AH187" s="22">
        <v>0</v>
      </c>
      <c r="AI187" s="22">
        <v>0</v>
      </c>
      <c r="AJ187" s="22">
        <v>0</v>
      </c>
      <c r="AK187" s="22">
        <f t="shared" ref="AK187:AK192" si="808">AI187+AJ187</f>
        <v>0</v>
      </c>
      <c r="AL187" s="22">
        <v>0</v>
      </c>
      <c r="AM187" s="22">
        <v>10</v>
      </c>
      <c r="AN187" s="22">
        <v>3</v>
      </c>
      <c r="AO187" s="22">
        <v>4</v>
      </c>
      <c r="AP187" s="22">
        <f t="shared" ref="AP187:AP192" si="809">AN187+AO187</f>
        <v>7</v>
      </c>
      <c r="AQ187" s="22">
        <v>0</v>
      </c>
      <c r="AR187" s="22">
        <v>0</v>
      </c>
      <c r="AS187" s="22">
        <v>3</v>
      </c>
      <c r="AT187" s="22">
        <v>1</v>
      </c>
      <c r="AU187" s="22">
        <f t="shared" ref="AU187:AU192" si="810">AS187+AT187</f>
        <v>4</v>
      </c>
      <c r="AV187" s="22">
        <v>0</v>
      </c>
      <c r="AW187" s="22">
        <v>0</v>
      </c>
      <c r="AX187" s="22">
        <v>0</v>
      </c>
      <c r="AY187" s="22">
        <v>0</v>
      </c>
      <c r="AZ187" s="22">
        <f t="shared" ref="AZ187:AZ192" si="811">AX187+AY187</f>
        <v>0</v>
      </c>
      <c r="BA187" s="22">
        <v>0</v>
      </c>
      <c r="BB187" s="22">
        <v>0</v>
      </c>
      <c r="BC187" s="22">
        <v>0</v>
      </c>
      <c r="BD187" s="22">
        <v>0</v>
      </c>
      <c r="BE187" s="22">
        <f t="shared" ref="BE187:BE192" si="812">BC187+BD187</f>
        <v>0</v>
      </c>
      <c r="BF187" s="24">
        <f t="shared" ref="BF187:BF193" si="813">C187+M187+R187+W187+AB187+AG187+AL187+AQ187+AV187+BA187+H187</f>
        <v>70</v>
      </c>
      <c r="BG187" s="24">
        <f t="shared" ref="BG187:BG193" si="814">D187+N187+S187+X187+AC187+AH187+AM187+AR187+AW187+BB187+I187</f>
        <v>112</v>
      </c>
      <c r="BH187" s="24">
        <f t="shared" ref="BH187:BH193" si="815">E187+O187+T187+Y187+AD187+AI187+AN187+AS187+AX187+BC187+J187</f>
        <v>20</v>
      </c>
      <c r="BI187" s="24">
        <f t="shared" ref="BI187:BI193" si="816">F187+P187+U187+Z187+AE187+AJ187+AO187+AT187+AY187+BD187+K187</f>
        <v>59</v>
      </c>
      <c r="BJ187" s="24">
        <f t="shared" ref="BJ187:BJ193" si="817">G187+Q187+V187+AA187+AF187+AK187+AP187+AU187+AZ187+BE187+L187</f>
        <v>79</v>
      </c>
      <c r="BK187" s="25">
        <v>2</v>
      </c>
      <c r="BL187" s="24" t="str">
        <f t="shared" ref="BL187:BL192" si="818">IF(BK187=1,BH187,"0")</f>
        <v>0</v>
      </c>
      <c r="BM187" s="24" t="str">
        <f t="shared" ref="BM187:BM192" si="819">IF(BK187=1,BI187,"0")</f>
        <v>0</v>
      </c>
      <c r="BN187" s="24">
        <f t="shared" ref="BN187:BN192" si="820">BL187+BM187</f>
        <v>0</v>
      </c>
      <c r="BO187" s="24">
        <f t="shared" ref="BO187:BO192" si="821">IF(BK187=2,BH187,"0")</f>
        <v>20</v>
      </c>
      <c r="BP187" s="24">
        <f t="shared" ref="BP187:BP192" si="822">IF(BK187=2,BI187,"0")</f>
        <v>59</v>
      </c>
      <c r="BQ187" s="24">
        <f t="shared" ref="BQ187:BQ192" si="823">BO187+BP187</f>
        <v>79</v>
      </c>
      <c r="BR187" s="124"/>
    </row>
    <row r="188" spans="1:71" ht="23.25" customHeight="1" x14ac:dyDescent="0.3">
      <c r="A188" s="20"/>
      <c r="B188" s="21" t="s">
        <v>59</v>
      </c>
      <c r="C188" s="22">
        <v>10</v>
      </c>
      <c r="D188" s="22">
        <v>30</v>
      </c>
      <c r="E188" s="22">
        <v>4</v>
      </c>
      <c r="F188" s="22">
        <v>6</v>
      </c>
      <c r="G188" s="22">
        <f t="shared" si="803"/>
        <v>10</v>
      </c>
      <c r="H188" s="22">
        <v>0</v>
      </c>
      <c r="I188" s="30">
        <v>0</v>
      </c>
      <c r="J188" s="22">
        <v>4</v>
      </c>
      <c r="K188" s="22">
        <v>3</v>
      </c>
      <c r="L188" s="22">
        <f t="shared" ref="L188:L192" si="824">SUM(J188:K188)</f>
        <v>7</v>
      </c>
      <c r="M188" s="22">
        <v>10</v>
      </c>
      <c r="N188" s="22">
        <v>81</v>
      </c>
      <c r="O188" s="22">
        <v>24</v>
      </c>
      <c r="P188" s="22">
        <v>1</v>
      </c>
      <c r="Q188" s="22">
        <f t="shared" si="804"/>
        <v>25</v>
      </c>
      <c r="R188" s="22">
        <v>15</v>
      </c>
      <c r="S188" s="22">
        <v>205</v>
      </c>
      <c r="T188" s="22">
        <v>19</v>
      </c>
      <c r="U188" s="22">
        <v>5</v>
      </c>
      <c r="V188" s="22">
        <f t="shared" si="805"/>
        <v>24</v>
      </c>
      <c r="W188" s="22">
        <v>25</v>
      </c>
      <c r="X188" s="22">
        <v>76</v>
      </c>
      <c r="Y188" s="22">
        <v>12</v>
      </c>
      <c r="Z188" s="22">
        <v>6</v>
      </c>
      <c r="AA188" s="22">
        <f t="shared" si="806"/>
        <v>18</v>
      </c>
      <c r="AB188" s="22">
        <v>10</v>
      </c>
      <c r="AC188" s="22">
        <v>89</v>
      </c>
      <c r="AD188" s="22">
        <v>4</v>
      </c>
      <c r="AE188" s="22">
        <v>5</v>
      </c>
      <c r="AF188" s="22">
        <f t="shared" si="807"/>
        <v>9</v>
      </c>
      <c r="AG188" s="22">
        <v>0</v>
      </c>
      <c r="AH188" s="22">
        <v>0</v>
      </c>
      <c r="AI188" s="22">
        <v>0</v>
      </c>
      <c r="AJ188" s="22">
        <v>0</v>
      </c>
      <c r="AK188" s="22">
        <f t="shared" si="808"/>
        <v>0</v>
      </c>
      <c r="AL188" s="22">
        <v>0</v>
      </c>
      <c r="AM188" s="22">
        <v>0</v>
      </c>
      <c r="AN188" s="22">
        <v>1</v>
      </c>
      <c r="AO188" s="22">
        <v>0</v>
      </c>
      <c r="AP188" s="22">
        <f t="shared" si="809"/>
        <v>1</v>
      </c>
      <c r="AQ188" s="22">
        <v>0</v>
      </c>
      <c r="AR188" s="22">
        <v>0</v>
      </c>
      <c r="AS188" s="22">
        <v>1</v>
      </c>
      <c r="AT188" s="22">
        <v>1</v>
      </c>
      <c r="AU188" s="22">
        <f t="shared" si="810"/>
        <v>2</v>
      </c>
      <c r="AV188" s="22">
        <v>0</v>
      </c>
      <c r="AW188" s="22">
        <v>0</v>
      </c>
      <c r="AX188" s="22">
        <v>0</v>
      </c>
      <c r="AY188" s="22">
        <v>0</v>
      </c>
      <c r="AZ188" s="22">
        <f t="shared" si="811"/>
        <v>0</v>
      </c>
      <c r="BA188" s="22">
        <v>0</v>
      </c>
      <c r="BB188" s="22">
        <v>0</v>
      </c>
      <c r="BC188" s="22">
        <v>0</v>
      </c>
      <c r="BD188" s="22">
        <v>0</v>
      </c>
      <c r="BE188" s="22">
        <f t="shared" si="812"/>
        <v>0</v>
      </c>
      <c r="BF188" s="24">
        <f t="shared" si="813"/>
        <v>70</v>
      </c>
      <c r="BG188" s="24">
        <f t="shared" si="814"/>
        <v>481</v>
      </c>
      <c r="BH188" s="24">
        <f t="shared" si="815"/>
        <v>69</v>
      </c>
      <c r="BI188" s="24">
        <f t="shared" si="816"/>
        <v>27</v>
      </c>
      <c r="BJ188" s="24">
        <f t="shared" si="817"/>
        <v>96</v>
      </c>
      <c r="BK188" s="25">
        <v>2</v>
      </c>
      <c r="BL188" s="24" t="str">
        <f t="shared" si="818"/>
        <v>0</v>
      </c>
      <c r="BM188" s="24" t="str">
        <f t="shared" si="819"/>
        <v>0</v>
      </c>
      <c r="BN188" s="24">
        <f t="shared" si="820"/>
        <v>0</v>
      </c>
      <c r="BO188" s="24">
        <f t="shared" si="821"/>
        <v>69</v>
      </c>
      <c r="BP188" s="24">
        <f t="shared" si="822"/>
        <v>27</v>
      </c>
      <c r="BQ188" s="24">
        <f t="shared" si="823"/>
        <v>96</v>
      </c>
      <c r="BR188" s="124"/>
    </row>
    <row r="189" spans="1:71" ht="23.25" customHeight="1" x14ac:dyDescent="0.3">
      <c r="A189" s="20"/>
      <c r="B189" s="21" t="s">
        <v>27</v>
      </c>
      <c r="C189" s="22">
        <f>15-5</f>
        <v>10</v>
      </c>
      <c r="D189" s="22">
        <v>5</v>
      </c>
      <c r="E189" s="22">
        <v>3</v>
      </c>
      <c r="F189" s="22">
        <v>2</v>
      </c>
      <c r="G189" s="22">
        <f t="shared" si="803"/>
        <v>5</v>
      </c>
      <c r="H189" s="22">
        <v>0</v>
      </c>
      <c r="I189" s="30">
        <v>0</v>
      </c>
      <c r="J189" s="22">
        <v>0</v>
      </c>
      <c r="K189" s="22">
        <v>7</v>
      </c>
      <c r="L189" s="22">
        <f t="shared" si="824"/>
        <v>7</v>
      </c>
      <c r="M189" s="22">
        <f>15-5</f>
        <v>10</v>
      </c>
      <c r="N189" s="22">
        <v>18</v>
      </c>
      <c r="O189" s="22">
        <f>8+6+2</f>
        <v>16</v>
      </c>
      <c r="P189" s="22">
        <f>1+3+4</f>
        <v>8</v>
      </c>
      <c r="Q189" s="22">
        <f t="shared" si="804"/>
        <v>24</v>
      </c>
      <c r="R189" s="22">
        <v>15</v>
      </c>
      <c r="S189" s="22">
        <v>33</v>
      </c>
      <c r="T189" s="22">
        <v>6</v>
      </c>
      <c r="U189" s="22">
        <v>6</v>
      </c>
      <c r="V189" s="22">
        <f t="shared" si="805"/>
        <v>12</v>
      </c>
      <c r="W189" s="22">
        <v>15</v>
      </c>
      <c r="X189" s="22">
        <v>25</v>
      </c>
      <c r="Y189" s="22">
        <v>7</v>
      </c>
      <c r="Z189" s="22">
        <v>12</v>
      </c>
      <c r="AA189" s="22">
        <f t="shared" si="806"/>
        <v>19</v>
      </c>
      <c r="AB189" s="22">
        <v>20</v>
      </c>
      <c r="AC189" s="22">
        <v>39</v>
      </c>
      <c r="AD189" s="22">
        <v>10</v>
      </c>
      <c r="AE189" s="22">
        <v>2</v>
      </c>
      <c r="AF189" s="22">
        <f t="shared" si="807"/>
        <v>12</v>
      </c>
      <c r="AG189" s="22">
        <v>0</v>
      </c>
      <c r="AH189" s="22">
        <v>0</v>
      </c>
      <c r="AI189" s="22">
        <v>0</v>
      </c>
      <c r="AJ189" s="22">
        <v>0</v>
      </c>
      <c r="AK189" s="22">
        <f t="shared" si="808"/>
        <v>0</v>
      </c>
      <c r="AL189" s="22">
        <v>0</v>
      </c>
      <c r="AM189" s="22">
        <v>0</v>
      </c>
      <c r="AN189" s="22">
        <v>1</v>
      </c>
      <c r="AO189" s="22">
        <v>0</v>
      </c>
      <c r="AP189" s="22">
        <f t="shared" si="809"/>
        <v>1</v>
      </c>
      <c r="AQ189" s="22">
        <v>0</v>
      </c>
      <c r="AR189" s="22">
        <v>0</v>
      </c>
      <c r="AS189" s="22">
        <v>2</v>
      </c>
      <c r="AT189" s="22">
        <v>0</v>
      </c>
      <c r="AU189" s="22">
        <f t="shared" si="810"/>
        <v>2</v>
      </c>
      <c r="AV189" s="22">
        <v>0</v>
      </c>
      <c r="AW189" s="22">
        <v>0</v>
      </c>
      <c r="AX189" s="22">
        <v>0</v>
      </c>
      <c r="AY189" s="22">
        <v>0</v>
      </c>
      <c r="AZ189" s="22">
        <f t="shared" si="811"/>
        <v>0</v>
      </c>
      <c r="BA189" s="22">
        <v>0</v>
      </c>
      <c r="BB189" s="22">
        <v>0</v>
      </c>
      <c r="BC189" s="22">
        <v>0</v>
      </c>
      <c r="BD189" s="22">
        <v>0</v>
      </c>
      <c r="BE189" s="22">
        <f t="shared" si="812"/>
        <v>0</v>
      </c>
      <c r="BF189" s="24">
        <f t="shared" si="813"/>
        <v>70</v>
      </c>
      <c r="BG189" s="24">
        <f t="shared" si="814"/>
        <v>120</v>
      </c>
      <c r="BH189" s="24">
        <f t="shared" si="815"/>
        <v>45</v>
      </c>
      <c r="BI189" s="24">
        <f t="shared" si="816"/>
        <v>37</v>
      </c>
      <c r="BJ189" s="24">
        <f t="shared" si="817"/>
        <v>82</v>
      </c>
      <c r="BK189" s="25">
        <v>2</v>
      </c>
      <c r="BL189" s="24" t="str">
        <f t="shared" si="818"/>
        <v>0</v>
      </c>
      <c r="BM189" s="24" t="str">
        <f t="shared" si="819"/>
        <v>0</v>
      </c>
      <c r="BN189" s="24">
        <f t="shared" si="820"/>
        <v>0</v>
      </c>
      <c r="BO189" s="24">
        <f t="shared" si="821"/>
        <v>45</v>
      </c>
      <c r="BP189" s="24">
        <f t="shared" si="822"/>
        <v>37</v>
      </c>
      <c r="BQ189" s="24">
        <f t="shared" si="823"/>
        <v>82</v>
      </c>
      <c r="BR189" s="124"/>
    </row>
    <row r="190" spans="1:71" s="2" customFormat="1" ht="23.25" customHeight="1" x14ac:dyDescent="0.3">
      <c r="A190" s="4"/>
      <c r="B190" s="21" t="s">
        <v>89</v>
      </c>
      <c r="C190" s="22">
        <v>5</v>
      </c>
      <c r="D190" s="22">
        <v>1</v>
      </c>
      <c r="E190" s="22">
        <f>0+3</f>
        <v>3</v>
      </c>
      <c r="F190" s="22">
        <f>1+1</f>
        <v>2</v>
      </c>
      <c r="G190" s="22">
        <f t="shared" si="803"/>
        <v>5</v>
      </c>
      <c r="H190" s="22">
        <v>0</v>
      </c>
      <c r="I190" s="30">
        <v>0</v>
      </c>
      <c r="J190" s="22">
        <v>0</v>
      </c>
      <c r="K190" s="22">
        <v>1</v>
      </c>
      <c r="L190" s="22">
        <f t="shared" si="824"/>
        <v>1</v>
      </c>
      <c r="M190" s="22">
        <v>10</v>
      </c>
      <c r="N190" s="22">
        <v>6</v>
      </c>
      <c r="O190" s="22">
        <f>4+2</f>
        <v>6</v>
      </c>
      <c r="P190" s="22">
        <f>1+2</f>
        <v>3</v>
      </c>
      <c r="Q190" s="22">
        <f t="shared" si="804"/>
        <v>9</v>
      </c>
      <c r="R190" s="22">
        <v>5</v>
      </c>
      <c r="S190" s="22">
        <v>8</v>
      </c>
      <c r="T190" s="22">
        <v>6</v>
      </c>
      <c r="U190" s="22">
        <v>7</v>
      </c>
      <c r="V190" s="22">
        <f t="shared" si="805"/>
        <v>13</v>
      </c>
      <c r="W190" s="22">
        <v>5</v>
      </c>
      <c r="X190" s="22">
        <v>10</v>
      </c>
      <c r="Y190" s="22">
        <v>2</v>
      </c>
      <c r="Z190" s="22">
        <v>4</v>
      </c>
      <c r="AA190" s="22">
        <f t="shared" si="806"/>
        <v>6</v>
      </c>
      <c r="AB190" s="22">
        <v>5</v>
      </c>
      <c r="AC190" s="22">
        <v>12</v>
      </c>
      <c r="AD190" s="22">
        <v>2</v>
      </c>
      <c r="AE190" s="22">
        <v>2</v>
      </c>
      <c r="AF190" s="22">
        <f t="shared" si="807"/>
        <v>4</v>
      </c>
      <c r="AG190" s="22">
        <v>5</v>
      </c>
      <c r="AH190" s="22">
        <v>9</v>
      </c>
      <c r="AI190" s="22">
        <v>2</v>
      </c>
      <c r="AJ190" s="22">
        <v>6</v>
      </c>
      <c r="AK190" s="22">
        <f t="shared" si="808"/>
        <v>8</v>
      </c>
      <c r="AL190" s="22">
        <v>0</v>
      </c>
      <c r="AM190" s="22">
        <v>10</v>
      </c>
      <c r="AN190" s="22">
        <v>4</v>
      </c>
      <c r="AO190" s="22">
        <v>4</v>
      </c>
      <c r="AP190" s="22">
        <f t="shared" si="809"/>
        <v>8</v>
      </c>
      <c r="AQ190" s="22">
        <v>0</v>
      </c>
      <c r="AR190" s="22">
        <v>0</v>
      </c>
      <c r="AS190" s="22">
        <v>4</v>
      </c>
      <c r="AT190" s="22">
        <v>1</v>
      </c>
      <c r="AU190" s="22">
        <f t="shared" si="810"/>
        <v>5</v>
      </c>
      <c r="AV190" s="22">
        <v>0</v>
      </c>
      <c r="AW190" s="22">
        <v>0</v>
      </c>
      <c r="AX190" s="22">
        <v>0</v>
      </c>
      <c r="AY190" s="22">
        <v>0</v>
      </c>
      <c r="AZ190" s="22">
        <f t="shared" si="811"/>
        <v>0</v>
      </c>
      <c r="BA190" s="22">
        <v>0</v>
      </c>
      <c r="BB190" s="22">
        <v>0</v>
      </c>
      <c r="BC190" s="22">
        <v>0</v>
      </c>
      <c r="BD190" s="22">
        <v>0</v>
      </c>
      <c r="BE190" s="22">
        <f t="shared" si="812"/>
        <v>0</v>
      </c>
      <c r="BF190" s="24">
        <f t="shared" si="813"/>
        <v>35</v>
      </c>
      <c r="BG190" s="24">
        <f t="shared" si="814"/>
        <v>56</v>
      </c>
      <c r="BH190" s="24">
        <f t="shared" si="815"/>
        <v>29</v>
      </c>
      <c r="BI190" s="24">
        <f t="shared" si="816"/>
        <v>30</v>
      </c>
      <c r="BJ190" s="24">
        <f t="shared" si="817"/>
        <v>59</v>
      </c>
      <c r="BK190" s="25">
        <v>2</v>
      </c>
      <c r="BL190" s="24" t="str">
        <f t="shared" si="818"/>
        <v>0</v>
      </c>
      <c r="BM190" s="24" t="str">
        <f t="shared" si="819"/>
        <v>0</v>
      </c>
      <c r="BN190" s="24">
        <f t="shared" si="820"/>
        <v>0</v>
      </c>
      <c r="BO190" s="24">
        <f t="shared" si="821"/>
        <v>29</v>
      </c>
      <c r="BP190" s="24">
        <f t="shared" si="822"/>
        <v>30</v>
      </c>
      <c r="BQ190" s="24">
        <f t="shared" si="823"/>
        <v>59</v>
      </c>
      <c r="BR190" s="124"/>
      <c r="BS190" s="1"/>
    </row>
    <row r="191" spans="1:71" ht="23.25" customHeight="1" x14ac:dyDescent="0.3">
      <c r="A191" s="20"/>
      <c r="B191" s="21" t="s">
        <v>28</v>
      </c>
      <c r="C191" s="22">
        <v>10</v>
      </c>
      <c r="D191" s="22">
        <v>14</v>
      </c>
      <c r="E191" s="22">
        <v>2</v>
      </c>
      <c r="F191" s="22">
        <v>5</v>
      </c>
      <c r="G191" s="22">
        <f t="shared" si="803"/>
        <v>7</v>
      </c>
      <c r="H191" s="22">
        <v>0</v>
      </c>
      <c r="I191" s="30">
        <v>0</v>
      </c>
      <c r="J191" s="22">
        <v>2</v>
      </c>
      <c r="K191" s="22">
        <v>1</v>
      </c>
      <c r="L191" s="22">
        <f t="shared" si="824"/>
        <v>3</v>
      </c>
      <c r="M191" s="22">
        <v>5</v>
      </c>
      <c r="N191" s="22">
        <v>58</v>
      </c>
      <c r="O191" s="22">
        <v>10</v>
      </c>
      <c r="P191" s="22">
        <v>4</v>
      </c>
      <c r="Q191" s="22">
        <f t="shared" si="804"/>
        <v>14</v>
      </c>
      <c r="R191" s="22">
        <v>5</v>
      </c>
      <c r="S191" s="22">
        <v>87</v>
      </c>
      <c r="T191" s="22">
        <v>3</v>
      </c>
      <c r="U191" s="22">
        <v>5</v>
      </c>
      <c r="V191" s="22">
        <f t="shared" si="805"/>
        <v>8</v>
      </c>
      <c r="W191" s="22">
        <v>10</v>
      </c>
      <c r="X191" s="22">
        <v>38</v>
      </c>
      <c r="Y191" s="22">
        <v>8</v>
      </c>
      <c r="Z191" s="22">
        <v>1</v>
      </c>
      <c r="AA191" s="22">
        <f t="shared" si="806"/>
        <v>9</v>
      </c>
      <c r="AB191" s="22">
        <v>5</v>
      </c>
      <c r="AC191" s="22">
        <v>67</v>
      </c>
      <c r="AD191" s="22">
        <v>2</v>
      </c>
      <c r="AE191" s="22">
        <v>2</v>
      </c>
      <c r="AF191" s="22">
        <f t="shared" si="807"/>
        <v>4</v>
      </c>
      <c r="AG191" s="22">
        <v>0</v>
      </c>
      <c r="AH191" s="22">
        <v>0</v>
      </c>
      <c r="AI191" s="22">
        <v>0</v>
      </c>
      <c r="AJ191" s="22">
        <v>0</v>
      </c>
      <c r="AK191" s="22">
        <f t="shared" si="808"/>
        <v>0</v>
      </c>
      <c r="AL191" s="22">
        <v>0</v>
      </c>
      <c r="AM191" s="22">
        <v>0</v>
      </c>
      <c r="AN191" s="22">
        <v>1</v>
      </c>
      <c r="AO191" s="22">
        <v>0</v>
      </c>
      <c r="AP191" s="22">
        <f t="shared" si="809"/>
        <v>1</v>
      </c>
      <c r="AQ191" s="22">
        <v>0</v>
      </c>
      <c r="AR191" s="22">
        <v>0</v>
      </c>
      <c r="AS191" s="22">
        <v>0</v>
      </c>
      <c r="AT191" s="22">
        <v>0</v>
      </c>
      <c r="AU191" s="22">
        <f t="shared" si="810"/>
        <v>0</v>
      </c>
      <c r="AV191" s="22">
        <v>0</v>
      </c>
      <c r="AW191" s="22">
        <v>0</v>
      </c>
      <c r="AX191" s="22">
        <v>0</v>
      </c>
      <c r="AY191" s="22">
        <v>0</v>
      </c>
      <c r="AZ191" s="22">
        <f t="shared" si="811"/>
        <v>0</v>
      </c>
      <c r="BA191" s="22">
        <v>0</v>
      </c>
      <c r="BB191" s="22">
        <v>0</v>
      </c>
      <c r="BC191" s="22">
        <v>0</v>
      </c>
      <c r="BD191" s="22">
        <v>0</v>
      </c>
      <c r="BE191" s="22">
        <f t="shared" si="812"/>
        <v>0</v>
      </c>
      <c r="BF191" s="24">
        <f t="shared" si="813"/>
        <v>35</v>
      </c>
      <c r="BG191" s="24">
        <f t="shared" si="814"/>
        <v>264</v>
      </c>
      <c r="BH191" s="24">
        <f t="shared" si="815"/>
        <v>28</v>
      </c>
      <c r="BI191" s="24">
        <f t="shared" si="816"/>
        <v>18</v>
      </c>
      <c r="BJ191" s="24">
        <f t="shared" si="817"/>
        <v>46</v>
      </c>
      <c r="BK191" s="25">
        <v>2</v>
      </c>
      <c r="BL191" s="24" t="str">
        <f t="shared" si="818"/>
        <v>0</v>
      </c>
      <c r="BM191" s="24" t="str">
        <f t="shared" si="819"/>
        <v>0</v>
      </c>
      <c r="BN191" s="24">
        <f t="shared" si="820"/>
        <v>0</v>
      </c>
      <c r="BO191" s="24">
        <f t="shared" si="821"/>
        <v>28</v>
      </c>
      <c r="BP191" s="24">
        <f t="shared" si="822"/>
        <v>18</v>
      </c>
      <c r="BQ191" s="24">
        <f t="shared" si="823"/>
        <v>46</v>
      </c>
      <c r="BR191" s="124"/>
    </row>
    <row r="192" spans="1:71" ht="23.25" customHeight="1" x14ac:dyDescent="0.3">
      <c r="A192" s="20"/>
      <c r="B192" s="21" t="s">
        <v>132</v>
      </c>
      <c r="C192" s="22">
        <v>5</v>
      </c>
      <c r="D192" s="22">
        <v>3</v>
      </c>
      <c r="E192" s="22">
        <f>1+1</f>
        <v>2</v>
      </c>
      <c r="F192" s="22">
        <v>2</v>
      </c>
      <c r="G192" s="22">
        <f t="shared" si="803"/>
        <v>4</v>
      </c>
      <c r="H192" s="22">
        <v>0</v>
      </c>
      <c r="I192" s="30">
        <v>0</v>
      </c>
      <c r="J192" s="22">
        <v>5</v>
      </c>
      <c r="K192" s="22">
        <v>1</v>
      </c>
      <c r="L192" s="22">
        <f t="shared" si="824"/>
        <v>6</v>
      </c>
      <c r="M192" s="22">
        <v>5</v>
      </c>
      <c r="N192" s="22">
        <v>4</v>
      </c>
      <c r="O192" s="22">
        <f>3+1</f>
        <v>4</v>
      </c>
      <c r="P192" s="22">
        <v>1</v>
      </c>
      <c r="Q192" s="22">
        <f t="shared" si="804"/>
        <v>5</v>
      </c>
      <c r="R192" s="22">
        <v>10</v>
      </c>
      <c r="S192" s="22">
        <v>23</v>
      </c>
      <c r="T192" s="22">
        <v>7</v>
      </c>
      <c r="U192" s="22">
        <v>5</v>
      </c>
      <c r="V192" s="22">
        <f t="shared" si="805"/>
        <v>12</v>
      </c>
      <c r="W192" s="22">
        <v>10</v>
      </c>
      <c r="X192" s="22">
        <v>14</v>
      </c>
      <c r="Y192" s="22">
        <v>7</v>
      </c>
      <c r="Z192" s="22">
        <v>0</v>
      </c>
      <c r="AA192" s="22">
        <f t="shared" si="806"/>
        <v>7</v>
      </c>
      <c r="AB192" s="22">
        <v>5</v>
      </c>
      <c r="AC192" s="22">
        <v>116</v>
      </c>
      <c r="AD192" s="22">
        <v>1</v>
      </c>
      <c r="AE192" s="22">
        <v>1</v>
      </c>
      <c r="AF192" s="22">
        <f t="shared" si="807"/>
        <v>2</v>
      </c>
      <c r="AG192" s="22">
        <v>0</v>
      </c>
      <c r="AH192" s="22">
        <v>0</v>
      </c>
      <c r="AI192" s="22">
        <v>0</v>
      </c>
      <c r="AJ192" s="22">
        <v>0</v>
      </c>
      <c r="AK192" s="22">
        <f t="shared" si="808"/>
        <v>0</v>
      </c>
      <c r="AL192" s="22">
        <v>0</v>
      </c>
      <c r="AM192" s="22">
        <v>7</v>
      </c>
      <c r="AN192" s="22">
        <v>6</v>
      </c>
      <c r="AO192" s="22">
        <v>0</v>
      </c>
      <c r="AP192" s="22">
        <f t="shared" si="809"/>
        <v>6</v>
      </c>
      <c r="AQ192" s="22">
        <v>0</v>
      </c>
      <c r="AR192" s="22">
        <v>0</v>
      </c>
      <c r="AS192" s="22">
        <v>2</v>
      </c>
      <c r="AT192" s="22">
        <v>1</v>
      </c>
      <c r="AU192" s="22">
        <f t="shared" si="810"/>
        <v>3</v>
      </c>
      <c r="AV192" s="22">
        <v>0</v>
      </c>
      <c r="AW192" s="22">
        <v>0</v>
      </c>
      <c r="AX192" s="22">
        <v>0</v>
      </c>
      <c r="AY192" s="22">
        <v>0</v>
      </c>
      <c r="AZ192" s="22">
        <f t="shared" si="811"/>
        <v>0</v>
      </c>
      <c r="BA192" s="22">
        <v>0</v>
      </c>
      <c r="BB192" s="22">
        <v>0</v>
      </c>
      <c r="BC192" s="22">
        <v>0</v>
      </c>
      <c r="BD192" s="22">
        <v>0</v>
      </c>
      <c r="BE192" s="22">
        <f t="shared" si="812"/>
        <v>0</v>
      </c>
      <c r="BF192" s="24">
        <f t="shared" si="813"/>
        <v>35</v>
      </c>
      <c r="BG192" s="24">
        <f t="shared" si="814"/>
        <v>167</v>
      </c>
      <c r="BH192" s="24">
        <f t="shared" si="815"/>
        <v>34</v>
      </c>
      <c r="BI192" s="24">
        <f t="shared" si="816"/>
        <v>11</v>
      </c>
      <c r="BJ192" s="24">
        <f t="shared" si="817"/>
        <v>45</v>
      </c>
      <c r="BK192" s="25">
        <v>2</v>
      </c>
      <c r="BL192" s="24" t="str">
        <f t="shared" si="818"/>
        <v>0</v>
      </c>
      <c r="BM192" s="24" t="str">
        <f t="shared" si="819"/>
        <v>0</v>
      </c>
      <c r="BN192" s="24">
        <f t="shared" si="820"/>
        <v>0</v>
      </c>
      <c r="BO192" s="24">
        <f t="shared" si="821"/>
        <v>34</v>
      </c>
      <c r="BP192" s="24">
        <f t="shared" si="822"/>
        <v>11</v>
      </c>
      <c r="BQ192" s="24">
        <f t="shared" si="823"/>
        <v>45</v>
      </c>
      <c r="BR192" s="124"/>
    </row>
    <row r="193" spans="1:71" s="2" customFormat="1" ht="23.25" customHeight="1" x14ac:dyDescent="0.3">
      <c r="A193" s="4"/>
      <c r="B193" s="23" t="s">
        <v>47</v>
      </c>
      <c r="C193" s="37">
        <f t="shared" ref="C193:BQ193" si="825">SUM(C187:C192)</f>
        <v>45</v>
      </c>
      <c r="D193" s="37">
        <f t="shared" si="825"/>
        <v>57</v>
      </c>
      <c r="E193" s="37">
        <f t="shared" si="825"/>
        <v>16</v>
      </c>
      <c r="F193" s="37">
        <f t="shared" si="825"/>
        <v>18</v>
      </c>
      <c r="G193" s="37">
        <f t="shared" si="825"/>
        <v>34</v>
      </c>
      <c r="H193" s="37">
        <f>SUM(H187:H192)</f>
        <v>0</v>
      </c>
      <c r="I193" s="37">
        <f t="shared" ref="I193:L193" si="826">SUM(I187:I192)</f>
        <v>0</v>
      </c>
      <c r="J193" s="24">
        <f t="shared" si="826"/>
        <v>11</v>
      </c>
      <c r="K193" s="24">
        <f t="shared" si="826"/>
        <v>16</v>
      </c>
      <c r="L193" s="24">
        <f t="shared" si="826"/>
        <v>27</v>
      </c>
      <c r="M193" s="24">
        <f t="shared" si="825"/>
        <v>45</v>
      </c>
      <c r="N193" s="24">
        <f t="shared" si="825"/>
        <v>179</v>
      </c>
      <c r="O193" s="24">
        <f t="shared" si="825"/>
        <v>66</v>
      </c>
      <c r="P193" s="24">
        <f t="shared" si="825"/>
        <v>25</v>
      </c>
      <c r="Q193" s="24">
        <f t="shared" si="825"/>
        <v>91</v>
      </c>
      <c r="R193" s="24">
        <f t="shared" si="825"/>
        <v>70</v>
      </c>
      <c r="S193" s="24">
        <f t="shared" si="825"/>
        <v>392</v>
      </c>
      <c r="T193" s="24">
        <f t="shared" si="825"/>
        <v>42</v>
      </c>
      <c r="U193" s="24">
        <f t="shared" si="825"/>
        <v>53</v>
      </c>
      <c r="V193" s="24">
        <f t="shared" si="825"/>
        <v>95</v>
      </c>
      <c r="W193" s="24">
        <f t="shared" ref="W193:AK193" si="827">SUM(W187:W192)</f>
        <v>85</v>
      </c>
      <c r="X193" s="24">
        <f t="shared" si="827"/>
        <v>182</v>
      </c>
      <c r="Y193" s="24">
        <f t="shared" si="827"/>
        <v>38</v>
      </c>
      <c r="Z193" s="24">
        <f t="shared" si="827"/>
        <v>30</v>
      </c>
      <c r="AA193" s="24">
        <f t="shared" si="827"/>
        <v>68</v>
      </c>
      <c r="AB193" s="24">
        <f t="shared" si="827"/>
        <v>65</v>
      </c>
      <c r="AC193" s="24">
        <f t="shared" si="827"/>
        <v>354</v>
      </c>
      <c r="AD193" s="24">
        <f t="shared" si="827"/>
        <v>22</v>
      </c>
      <c r="AE193" s="24">
        <f t="shared" si="827"/>
        <v>22</v>
      </c>
      <c r="AF193" s="24">
        <f t="shared" si="827"/>
        <v>44</v>
      </c>
      <c r="AG193" s="24">
        <f t="shared" si="827"/>
        <v>5</v>
      </c>
      <c r="AH193" s="24">
        <f t="shared" si="827"/>
        <v>9</v>
      </c>
      <c r="AI193" s="24">
        <f t="shared" si="827"/>
        <v>2</v>
      </c>
      <c r="AJ193" s="24">
        <f t="shared" si="827"/>
        <v>6</v>
      </c>
      <c r="AK193" s="24">
        <f t="shared" si="827"/>
        <v>8</v>
      </c>
      <c r="AL193" s="24">
        <f t="shared" si="825"/>
        <v>0</v>
      </c>
      <c r="AM193" s="24">
        <f t="shared" si="825"/>
        <v>27</v>
      </c>
      <c r="AN193" s="24">
        <f t="shared" si="825"/>
        <v>16</v>
      </c>
      <c r="AO193" s="24">
        <f t="shared" si="825"/>
        <v>8</v>
      </c>
      <c r="AP193" s="24">
        <f t="shared" si="825"/>
        <v>24</v>
      </c>
      <c r="AQ193" s="24">
        <f t="shared" si="825"/>
        <v>0</v>
      </c>
      <c r="AR193" s="24">
        <f t="shared" si="825"/>
        <v>0</v>
      </c>
      <c r="AS193" s="24">
        <f t="shared" si="825"/>
        <v>12</v>
      </c>
      <c r="AT193" s="24">
        <f t="shared" si="825"/>
        <v>4</v>
      </c>
      <c r="AU193" s="24">
        <f t="shared" si="825"/>
        <v>16</v>
      </c>
      <c r="AV193" s="24">
        <f t="shared" si="825"/>
        <v>0</v>
      </c>
      <c r="AW193" s="24">
        <f t="shared" si="825"/>
        <v>0</v>
      </c>
      <c r="AX193" s="24">
        <f t="shared" si="825"/>
        <v>0</v>
      </c>
      <c r="AY193" s="24">
        <f t="shared" si="825"/>
        <v>0</v>
      </c>
      <c r="AZ193" s="24">
        <f t="shared" si="825"/>
        <v>0</v>
      </c>
      <c r="BA193" s="24">
        <f t="shared" ref="BA193:BE193" si="828">SUM(BA187:BA192)</f>
        <v>0</v>
      </c>
      <c r="BB193" s="24">
        <f t="shared" si="828"/>
        <v>0</v>
      </c>
      <c r="BC193" s="24">
        <f t="shared" si="828"/>
        <v>0</v>
      </c>
      <c r="BD193" s="24">
        <f t="shared" si="828"/>
        <v>0</v>
      </c>
      <c r="BE193" s="24">
        <f t="shared" si="828"/>
        <v>0</v>
      </c>
      <c r="BF193" s="24">
        <f t="shared" si="813"/>
        <v>315</v>
      </c>
      <c r="BG193" s="24">
        <f t="shared" si="814"/>
        <v>1200</v>
      </c>
      <c r="BH193" s="24">
        <f t="shared" si="815"/>
        <v>225</v>
      </c>
      <c r="BI193" s="24">
        <f t="shared" si="816"/>
        <v>182</v>
      </c>
      <c r="BJ193" s="24">
        <f t="shared" si="817"/>
        <v>407</v>
      </c>
      <c r="BK193" s="25"/>
      <c r="BL193" s="24">
        <f t="shared" si="825"/>
        <v>0</v>
      </c>
      <c r="BM193" s="24">
        <f t="shared" si="825"/>
        <v>0</v>
      </c>
      <c r="BN193" s="24">
        <f t="shared" si="825"/>
        <v>0</v>
      </c>
      <c r="BO193" s="24">
        <f t="shared" si="825"/>
        <v>225</v>
      </c>
      <c r="BP193" s="24">
        <f t="shared" si="825"/>
        <v>182</v>
      </c>
      <c r="BQ193" s="24">
        <f t="shared" si="825"/>
        <v>407</v>
      </c>
      <c r="BR193" s="124"/>
      <c r="BS193" s="1"/>
    </row>
    <row r="194" spans="1:71" ht="23.25" customHeight="1" x14ac:dyDescent="0.3">
      <c r="A194" s="20"/>
      <c r="B194" s="5" t="s">
        <v>73</v>
      </c>
      <c r="C194" s="32"/>
      <c r="D194" s="92"/>
      <c r="E194" s="92"/>
      <c r="F194" s="92"/>
      <c r="G194" s="31"/>
      <c r="H194" s="31"/>
      <c r="I194" s="31"/>
      <c r="J194" s="22"/>
      <c r="K194" s="22"/>
      <c r="L194" s="22"/>
      <c r="M194" s="22"/>
      <c r="N194" s="22"/>
      <c r="O194" s="22"/>
      <c r="P194" s="22"/>
      <c r="Q194" s="22"/>
      <c r="R194" s="128"/>
      <c r="S194" s="128"/>
      <c r="T194" s="63"/>
      <c r="U194" s="63"/>
      <c r="V194" s="22"/>
      <c r="W194" s="22"/>
      <c r="X194" s="22"/>
      <c r="Y194" s="22"/>
      <c r="Z194" s="22"/>
      <c r="AA194" s="22"/>
      <c r="AB194" s="22"/>
      <c r="AC194" s="22"/>
      <c r="AD194" s="22"/>
      <c r="AE194" s="22"/>
      <c r="AF194" s="22"/>
      <c r="AG194" s="22"/>
      <c r="AH194" s="22"/>
      <c r="AI194" s="22"/>
      <c r="AJ194" s="22"/>
      <c r="AK194" s="22"/>
      <c r="AL194" s="128"/>
      <c r="AM194" s="128"/>
      <c r="AN194" s="128"/>
      <c r="AO194" s="128"/>
      <c r="AP194" s="22"/>
      <c r="AQ194" s="22"/>
      <c r="AR194" s="22"/>
      <c r="AS194" s="22"/>
      <c r="AT194" s="22"/>
      <c r="AU194" s="22"/>
      <c r="AV194" s="22"/>
      <c r="AW194" s="22"/>
      <c r="AX194" s="22"/>
      <c r="AY194" s="22"/>
      <c r="AZ194" s="22"/>
      <c r="BA194" s="22"/>
      <c r="BB194" s="22"/>
      <c r="BC194" s="22"/>
      <c r="BD194" s="22"/>
      <c r="BE194" s="22"/>
      <c r="BF194" s="22"/>
      <c r="BG194" s="22"/>
      <c r="BH194" s="22"/>
      <c r="BI194" s="22"/>
      <c r="BJ194" s="22"/>
      <c r="BK194" s="126"/>
      <c r="BL194" s="22"/>
      <c r="BM194" s="22"/>
      <c r="BN194" s="22"/>
      <c r="BO194" s="22"/>
      <c r="BP194" s="22"/>
      <c r="BQ194" s="22"/>
      <c r="BR194" s="124"/>
    </row>
    <row r="195" spans="1:71" ht="23.25" customHeight="1" x14ac:dyDescent="0.3">
      <c r="A195" s="4"/>
      <c r="B195" s="21" t="s">
        <v>89</v>
      </c>
      <c r="C195" s="22">
        <v>15</v>
      </c>
      <c r="D195" s="22">
        <v>44</v>
      </c>
      <c r="E195" s="22">
        <f>3+2</f>
        <v>5</v>
      </c>
      <c r="F195" s="22">
        <v>2</v>
      </c>
      <c r="G195" s="22">
        <f t="shared" ref="G195:G196" si="829">E195+F195</f>
        <v>7</v>
      </c>
      <c r="H195" s="22">
        <v>0</v>
      </c>
      <c r="I195" s="30">
        <v>0</v>
      </c>
      <c r="J195" s="22">
        <v>0</v>
      </c>
      <c r="K195" s="22">
        <v>1</v>
      </c>
      <c r="L195" s="22">
        <f>SUM(J195:K195)</f>
        <v>1</v>
      </c>
      <c r="M195" s="22">
        <v>20</v>
      </c>
      <c r="N195" s="22">
        <v>18</v>
      </c>
      <c r="O195" s="22">
        <f>8+9+3</f>
        <v>20</v>
      </c>
      <c r="P195" s="22">
        <f>4+7+5</f>
        <v>16</v>
      </c>
      <c r="Q195" s="22">
        <f t="shared" ref="Q195:Q196" si="830">O195+P195</f>
        <v>36</v>
      </c>
      <c r="R195" s="22">
        <v>0</v>
      </c>
      <c r="S195" s="22">
        <v>0</v>
      </c>
      <c r="T195" s="22">
        <v>0</v>
      </c>
      <c r="U195" s="22">
        <v>0</v>
      </c>
      <c r="V195" s="22">
        <f t="shared" ref="V195:V196" si="831">T195+U195</f>
        <v>0</v>
      </c>
      <c r="W195" s="22">
        <v>0</v>
      </c>
      <c r="X195" s="22">
        <v>0</v>
      </c>
      <c r="Y195" s="22">
        <v>0</v>
      </c>
      <c r="Z195" s="22">
        <v>0</v>
      </c>
      <c r="AA195" s="22">
        <f t="shared" ref="AA195:AA196" si="832">Y195+Z195</f>
        <v>0</v>
      </c>
      <c r="AB195" s="22">
        <v>0</v>
      </c>
      <c r="AC195" s="22">
        <v>0</v>
      </c>
      <c r="AD195" s="22">
        <v>0</v>
      </c>
      <c r="AE195" s="22">
        <v>0</v>
      </c>
      <c r="AF195" s="22">
        <f t="shared" ref="AF195:AF196" si="833">AD195+AE195</f>
        <v>0</v>
      </c>
      <c r="AG195" s="22">
        <v>0</v>
      </c>
      <c r="AH195" s="22">
        <v>0</v>
      </c>
      <c r="AI195" s="22">
        <v>0</v>
      </c>
      <c r="AJ195" s="22">
        <v>0</v>
      </c>
      <c r="AK195" s="22">
        <f t="shared" ref="AK195:AK196" si="834">AI195+AJ195</f>
        <v>0</v>
      </c>
      <c r="AL195" s="22">
        <v>0</v>
      </c>
      <c r="AM195" s="22">
        <v>0</v>
      </c>
      <c r="AN195" s="22">
        <v>0</v>
      </c>
      <c r="AO195" s="22">
        <v>0</v>
      </c>
      <c r="AP195" s="22">
        <f t="shared" ref="AP195:AP196" si="835">AN195+AO195</f>
        <v>0</v>
      </c>
      <c r="AQ195" s="22">
        <v>0</v>
      </c>
      <c r="AR195" s="22">
        <v>0</v>
      </c>
      <c r="AS195" s="22">
        <v>0</v>
      </c>
      <c r="AT195" s="22">
        <v>0</v>
      </c>
      <c r="AU195" s="22">
        <f t="shared" ref="AU195:AU196" si="836">AS195+AT195</f>
        <v>0</v>
      </c>
      <c r="AV195" s="22">
        <v>0</v>
      </c>
      <c r="AW195" s="22">
        <v>0</v>
      </c>
      <c r="AX195" s="22">
        <v>0</v>
      </c>
      <c r="AY195" s="22">
        <v>0</v>
      </c>
      <c r="AZ195" s="22">
        <f t="shared" ref="AZ195:AZ196" si="837">AX195+AY195</f>
        <v>0</v>
      </c>
      <c r="BA195" s="22">
        <v>0</v>
      </c>
      <c r="BB195" s="22">
        <v>0</v>
      </c>
      <c r="BC195" s="22">
        <v>0</v>
      </c>
      <c r="BD195" s="22">
        <v>0</v>
      </c>
      <c r="BE195" s="22">
        <f t="shared" ref="BE195:BE196" si="838">BC195+BD195</f>
        <v>0</v>
      </c>
      <c r="BF195" s="24">
        <f t="shared" ref="BF195:BF198" si="839">C195+M195+R195+W195+AB195+AG195+AL195+AQ195+AV195+BA195+H195</f>
        <v>35</v>
      </c>
      <c r="BG195" s="24">
        <f t="shared" ref="BG195:BG198" si="840">D195+N195+S195+X195+AC195+AH195+AM195+AR195+AW195+BB195+I195</f>
        <v>62</v>
      </c>
      <c r="BH195" s="24">
        <f t="shared" ref="BH195:BH198" si="841">E195+O195+T195+Y195+AD195+AI195+AN195+AS195+AX195+BC195+J195</f>
        <v>25</v>
      </c>
      <c r="BI195" s="24">
        <f t="shared" ref="BI195:BI198" si="842">F195+P195+U195+Z195+AE195+AJ195+AO195+AT195+AY195+BD195+K195</f>
        <v>19</v>
      </c>
      <c r="BJ195" s="24">
        <f t="shared" ref="BJ195:BJ198" si="843">G195+Q195+V195+AA195+AF195+AK195+AP195+AU195+AZ195+BE195+L195</f>
        <v>44</v>
      </c>
      <c r="BK195" s="25">
        <v>2</v>
      </c>
      <c r="BL195" s="24" t="str">
        <f t="shared" ref="BL195:BL196" si="844">IF(BK195=1,BH195,"0")</f>
        <v>0</v>
      </c>
      <c r="BM195" s="24" t="str">
        <f t="shared" ref="BM195:BM196" si="845">IF(BK195=1,BI195,"0")</f>
        <v>0</v>
      </c>
      <c r="BN195" s="24">
        <f t="shared" ref="BN195:BN196" si="846">BL195+BM195</f>
        <v>0</v>
      </c>
      <c r="BO195" s="24">
        <f t="shared" ref="BO195:BO196" si="847">IF(BK195=2,BH195,"0")</f>
        <v>25</v>
      </c>
      <c r="BP195" s="24">
        <f t="shared" ref="BP195:BP196" si="848">IF(BK195=2,BI195,"0")</f>
        <v>19</v>
      </c>
      <c r="BQ195" s="24">
        <f t="shared" ref="BQ195:BQ196" si="849">BO195+BP195</f>
        <v>44</v>
      </c>
      <c r="BR195" s="124"/>
    </row>
    <row r="196" spans="1:71" ht="23.25" customHeight="1" x14ac:dyDescent="0.3">
      <c r="A196" s="12"/>
      <c r="B196" s="21" t="s">
        <v>28</v>
      </c>
      <c r="C196" s="22">
        <v>20</v>
      </c>
      <c r="D196" s="22">
        <v>9</v>
      </c>
      <c r="E196" s="22">
        <v>23</v>
      </c>
      <c r="F196" s="22">
        <v>10</v>
      </c>
      <c r="G196" s="22">
        <f t="shared" si="829"/>
        <v>33</v>
      </c>
      <c r="H196" s="22">
        <v>0</v>
      </c>
      <c r="I196" s="30">
        <v>0</v>
      </c>
      <c r="J196" s="22">
        <v>0</v>
      </c>
      <c r="K196" s="22">
        <v>0</v>
      </c>
      <c r="L196" s="22">
        <f>SUM(J196:K196)</f>
        <v>0</v>
      </c>
      <c r="M196" s="22">
        <v>15</v>
      </c>
      <c r="N196" s="22">
        <v>73</v>
      </c>
      <c r="O196" s="22">
        <f>17+1</f>
        <v>18</v>
      </c>
      <c r="P196" s="22">
        <v>1</v>
      </c>
      <c r="Q196" s="22">
        <f t="shared" si="830"/>
        <v>19</v>
      </c>
      <c r="R196" s="22">
        <v>0</v>
      </c>
      <c r="S196" s="22">
        <v>0</v>
      </c>
      <c r="T196" s="22">
        <v>0</v>
      </c>
      <c r="U196" s="22">
        <v>0</v>
      </c>
      <c r="V196" s="22">
        <f t="shared" si="831"/>
        <v>0</v>
      </c>
      <c r="W196" s="22">
        <v>0</v>
      </c>
      <c r="X196" s="22">
        <v>0</v>
      </c>
      <c r="Y196" s="22">
        <v>0</v>
      </c>
      <c r="Z196" s="22">
        <v>0</v>
      </c>
      <c r="AA196" s="22">
        <f t="shared" si="832"/>
        <v>0</v>
      </c>
      <c r="AB196" s="22">
        <v>0</v>
      </c>
      <c r="AC196" s="22">
        <v>0</v>
      </c>
      <c r="AD196" s="22">
        <v>0</v>
      </c>
      <c r="AE196" s="22">
        <v>0</v>
      </c>
      <c r="AF196" s="22">
        <f t="shared" si="833"/>
        <v>0</v>
      </c>
      <c r="AG196" s="22">
        <v>0</v>
      </c>
      <c r="AH196" s="22">
        <v>0</v>
      </c>
      <c r="AI196" s="22">
        <v>0</v>
      </c>
      <c r="AJ196" s="22">
        <v>0</v>
      </c>
      <c r="AK196" s="22">
        <f t="shared" si="834"/>
        <v>0</v>
      </c>
      <c r="AL196" s="22">
        <v>0</v>
      </c>
      <c r="AM196" s="22">
        <v>0</v>
      </c>
      <c r="AN196" s="22">
        <v>0</v>
      </c>
      <c r="AO196" s="22">
        <v>0</v>
      </c>
      <c r="AP196" s="22">
        <f t="shared" si="835"/>
        <v>0</v>
      </c>
      <c r="AQ196" s="22">
        <v>0</v>
      </c>
      <c r="AR196" s="22">
        <v>0</v>
      </c>
      <c r="AS196" s="22">
        <v>0</v>
      </c>
      <c r="AT196" s="22">
        <v>0</v>
      </c>
      <c r="AU196" s="22">
        <f t="shared" si="836"/>
        <v>0</v>
      </c>
      <c r="AV196" s="22">
        <v>0</v>
      </c>
      <c r="AW196" s="22">
        <v>0</v>
      </c>
      <c r="AX196" s="22">
        <v>0</v>
      </c>
      <c r="AY196" s="22">
        <v>0</v>
      </c>
      <c r="AZ196" s="22">
        <f t="shared" si="837"/>
        <v>0</v>
      </c>
      <c r="BA196" s="22">
        <v>0</v>
      </c>
      <c r="BB196" s="22">
        <v>0</v>
      </c>
      <c r="BC196" s="22">
        <v>0</v>
      </c>
      <c r="BD196" s="22">
        <v>0</v>
      </c>
      <c r="BE196" s="22">
        <f t="shared" si="838"/>
        <v>0</v>
      </c>
      <c r="BF196" s="24">
        <f t="shared" si="839"/>
        <v>35</v>
      </c>
      <c r="BG196" s="24">
        <f t="shared" si="840"/>
        <v>82</v>
      </c>
      <c r="BH196" s="24">
        <f t="shared" si="841"/>
        <v>41</v>
      </c>
      <c r="BI196" s="24">
        <f t="shared" si="842"/>
        <v>11</v>
      </c>
      <c r="BJ196" s="24">
        <f t="shared" si="843"/>
        <v>52</v>
      </c>
      <c r="BK196" s="25">
        <v>2</v>
      </c>
      <c r="BL196" s="24" t="str">
        <f t="shared" si="844"/>
        <v>0</v>
      </c>
      <c r="BM196" s="24" t="str">
        <f t="shared" si="845"/>
        <v>0</v>
      </c>
      <c r="BN196" s="24">
        <f t="shared" si="846"/>
        <v>0</v>
      </c>
      <c r="BO196" s="24">
        <f t="shared" si="847"/>
        <v>41</v>
      </c>
      <c r="BP196" s="24">
        <f t="shared" si="848"/>
        <v>11</v>
      </c>
      <c r="BQ196" s="24">
        <f t="shared" si="849"/>
        <v>52</v>
      </c>
      <c r="BR196" s="124"/>
    </row>
    <row r="197" spans="1:71" s="2" customFormat="1" ht="23.25" customHeight="1" x14ac:dyDescent="0.3">
      <c r="A197" s="60"/>
      <c r="B197" s="23" t="s">
        <v>47</v>
      </c>
      <c r="C197" s="37">
        <f t="shared" ref="C197:AM197" si="850">SUM(C195:C196)</f>
        <v>35</v>
      </c>
      <c r="D197" s="37">
        <f t="shared" si="850"/>
        <v>53</v>
      </c>
      <c r="E197" s="37">
        <f t="shared" si="850"/>
        <v>28</v>
      </c>
      <c r="F197" s="37">
        <f t="shared" si="850"/>
        <v>12</v>
      </c>
      <c r="G197" s="37">
        <f t="shared" si="850"/>
        <v>40</v>
      </c>
      <c r="H197" s="37">
        <f t="shared" ref="H197:L197" si="851">SUM(H195:H196)</f>
        <v>0</v>
      </c>
      <c r="I197" s="37">
        <f t="shared" si="851"/>
        <v>0</v>
      </c>
      <c r="J197" s="24">
        <f t="shared" si="851"/>
        <v>0</v>
      </c>
      <c r="K197" s="24">
        <f t="shared" si="851"/>
        <v>1</v>
      </c>
      <c r="L197" s="24">
        <f t="shared" si="851"/>
        <v>1</v>
      </c>
      <c r="M197" s="24">
        <f t="shared" ref="M197:Q197" si="852">SUM(M195:M196)</f>
        <v>35</v>
      </c>
      <c r="N197" s="24">
        <f t="shared" si="852"/>
        <v>91</v>
      </c>
      <c r="O197" s="24">
        <f t="shared" si="852"/>
        <v>38</v>
      </c>
      <c r="P197" s="24">
        <f t="shared" si="852"/>
        <v>17</v>
      </c>
      <c r="Q197" s="24">
        <f t="shared" si="852"/>
        <v>55</v>
      </c>
      <c r="R197" s="24">
        <f t="shared" si="850"/>
        <v>0</v>
      </c>
      <c r="S197" s="24">
        <f t="shared" si="850"/>
        <v>0</v>
      </c>
      <c r="T197" s="24">
        <f t="shared" si="850"/>
        <v>0</v>
      </c>
      <c r="U197" s="24">
        <f t="shared" si="850"/>
        <v>0</v>
      </c>
      <c r="V197" s="24">
        <f t="shared" si="850"/>
        <v>0</v>
      </c>
      <c r="W197" s="24">
        <f t="shared" si="850"/>
        <v>0</v>
      </c>
      <c r="X197" s="24">
        <f t="shared" si="850"/>
        <v>0</v>
      </c>
      <c r="Y197" s="24">
        <f t="shared" si="850"/>
        <v>0</v>
      </c>
      <c r="Z197" s="24">
        <f t="shared" si="850"/>
        <v>0</v>
      </c>
      <c r="AA197" s="24">
        <f t="shared" si="850"/>
        <v>0</v>
      </c>
      <c r="AB197" s="24">
        <f t="shared" si="850"/>
        <v>0</v>
      </c>
      <c r="AC197" s="24">
        <f t="shared" si="850"/>
        <v>0</v>
      </c>
      <c r="AD197" s="24">
        <f t="shared" si="850"/>
        <v>0</v>
      </c>
      <c r="AE197" s="24">
        <f t="shared" si="850"/>
        <v>0</v>
      </c>
      <c r="AF197" s="24">
        <f t="shared" si="850"/>
        <v>0</v>
      </c>
      <c r="AG197" s="24">
        <f t="shared" ref="AG197:AK197" si="853">SUM(AG195:AG196)</f>
        <v>0</v>
      </c>
      <c r="AH197" s="24">
        <f t="shared" si="853"/>
        <v>0</v>
      </c>
      <c r="AI197" s="24">
        <f t="shared" si="853"/>
        <v>0</v>
      </c>
      <c r="AJ197" s="24">
        <f t="shared" si="853"/>
        <v>0</v>
      </c>
      <c r="AK197" s="24">
        <f t="shared" si="853"/>
        <v>0</v>
      </c>
      <c r="AL197" s="24">
        <f t="shared" si="850"/>
        <v>0</v>
      </c>
      <c r="AM197" s="24">
        <f t="shared" si="850"/>
        <v>0</v>
      </c>
      <c r="AN197" s="24">
        <f t="shared" ref="AN197:BQ197" si="854">SUM(AN195:AN196)</f>
        <v>0</v>
      </c>
      <c r="AO197" s="24">
        <f t="shared" si="854"/>
        <v>0</v>
      </c>
      <c r="AP197" s="24">
        <f t="shared" si="854"/>
        <v>0</v>
      </c>
      <c r="AQ197" s="24">
        <f t="shared" ref="AQ197:AU197" si="855">SUM(AQ195:AQ196)</f>
        <v>0</v>
      </c>
      <c r="AR197" s="24">
        <f t="shared" si="855"/>
        <v>0</v>
      </c>
      <c r="AS197" s="24">
        <f t="shared" si="855"/>
        <v>0</v>
      </c>
      <c r="AT197" s="24">
        <f t="shared" si="855"/>
        <v>0</v>
      </c>
      <c r="AU197" s="24">
        <f t="shared" si="855"/>
        <v>0</v>
      </c>
      <c r="AV197" s="24">
        <f t="shared" ref="AV197:AZ197" si="856">SUM(AV195:AV196)</f>
        <v>0</v>
      </c>
      <c r="AW197" s="24">
        <f t="shared" si="856"/>
        <v>0</v>
      </c>
      <c r="AX197" s="24">
        <f t="shared" si="856"/>
        <v>0</v>
      </c>
      <c r="AY197" s="24">
        <f t="shared" si="856"/>
        <v>0</v>
      </c>
      <c r="AZ197" s="24">
        <f t="shared" si="856"/>
        <v>0</v>
      </c>
      <c r="BA197" s="24">
        <f t="shared" si="854"/>
        <v>0</v>
      </c>
      <c r="BB197" s="24">
        <f t="shared" si="854"/>
        <v>0</v>
      </c>
      <c r="BC197" s="24">
        <f t="shared" si="854"/>
        <v>0</v>
      </c>
      <c r="BD197" s="24">
        <f t="shared" si="854"/>
        <v>0</v>
      </c>
      <c r="BE197" s="24">
        <f t="shared" si="854"/>
        <v>0</v>
      </c>
      <c r="BF197" s="24">
        <f t="shared" si="839"/>
        <v>70</v>
      </c>
      <c r="BG197" s="24">
        <f t="shared" si="840"/>
        <v>144</v>
      </c>
      <c r="BH197" s="24">
        <f t="shared" si="841"/>
        <v>66</v>
      </c>
      <c r="BI197" s="24">
        <f t="shared" si="842"/>
        <v>30</v>
      </c>
      <c r="BJ197" s="24">
        <f t="shared" si="843"/>
        <v>96</v>
      </c>
      <c r="BK197" s="24"/>
      <c r="BL197" s="24">
        <f t="shared" si="854"/>
        <v>0</v>
      </c>
      <c r="BM197" s="24">
        <f t="shared" si="854"/>
        <v>0</v>
      </c>
      <c r="BN197" s="24">
        <f t="shared" si="854"/>
        <v>0</v>
      </c>
      <c r="BO197" s="24">
        <f t="shared" si="854"/>
        <v>66</v>
      </c>
      <c r="BP197" s="24">
        <f t="shared" si="854"/>
        <v>30</v>
      </c>
      <c r="BQ197" s="24">
        <f t="shared" si="854"/>
        <v>96</v>
      </c>
      <c r="BR197" s="124"/>
      <c r="BS197" s="1"/>
    </row>
    <row r="198" spans="1:71" s="2" customFormat="1" ht="23.25" customHeight="1" x14ac:dyDescent="0.3">
      <c r="A198" s="60"/>
      <c r="B198" s="23" t="s">
        <v>49</v>
      </c>
      <c r="C198" s="37">
        <f t="shared" ref="C198:AM198" si="857">C193+C197</f>
        <v>80</v>
      </c>
      <c r="D198" s="37">
        <f t="shared" si="857"/>
        <v>110</v>
      </c>
      <c r="E198" s="37">
        <f t="shared" si="857"/>
        <v>44</v>
      </c>
      <c r="F198" s="37">
        <f t="shared" si="857"/>
        <v>30</v>
      </c>
      <c r="G198" s="37">
        <f t="shared" si="857"/>
        <v>74</v>
      </c>
      <c r="H198" s="37">
        <f t="shared" ref="H198:L198" si="858">H193+H197</f>
        <v>0</v>
      </c>
      <c r="I198" s="37">
        <f t="shared" si="858"/>
        <v>0</v>
      </c>
      <c r="J198" s="24">
        <f t="shared" si="858"/>
        <v>11</v>
      </c>
      <c r="K198" s="24">
        <f t="shared" si="858"/>
        <v>17</v>
      </c>
      <c r="L198" s="24">
        <f t="shared" si="858"/>
        <v>28</v>
      </c>
      <c r="M198" s="24">
        <f t="shared" ref="M198:Q198" si="859">M193+M197</f>
        <v>80</v>
      </c>
      <c r="N198" s="24">
        <f t="shared" si="859"/>
        <v>270</v>
      </c>
      <c r="O198" s="24">
        <f t="shared" si="859"/>
        <v>104</v>
      </c>
      <c r="P198" s="24">
        <f t="shared" si="859"/>
        <v>42</v>
      </c>
      <c r="Q198" s="24">
        <f t="shared" si="859"/>
        <v>146</v>
      </c>
      <c r="R198" s="24">
        <f t="shared" si="857"/>
        <v>70</v>
      </c>
      <c r="S198" s="24">
        <f t="shared" si="857"/>
        <v>392</v>
      </c>
      <c r="T198" s="24">
        <f t="shared" si="857"/>
        <v>42</v>
      </c>
      <c r="U198" s="24">
        <f t="shared" si="857"/>
        <v>53</v>
      </c>
      <c r="V198" s="24">
        <f t="shared" si="857"/>
        <v>95</v>
      </c>
      <c r="W198" s="24">
        <f t="shared" si="857"/>
        <v>85</v>
      </c>
      <c r="X198" s="24">
        <f t="shared" si="857"/>
        <v>182</v>
      </c>
      <c r="Y198" s="24">
        <f t="shared" si="857"/>
        <v>38</v>
      </c>
      <c r="Z198" s="24">
        <f t="shared" si="857"/>
        <v>30</v>
      </c>
      <c r="AA198" s="24">
        <f t="shared" si="857"/>
        <v>68</v>
      </c>
      <c r="AB198" s="24">
        <f t="shared" si="857"/>
        <v>65</v>
      </c>
      <c r="AC198" s="24">
        <f t="shared" si="857"/>
        <v>354</v>
      </c>
      <c r="AD198" s="24">
        <f t="shared" si="857"/>
        <v>22</v>
      </c>
      <c r="AE198" s="24">
        <f t="shared" si="857"/>
        <v>22</v>
      </c>
      <c r="AF198" s="24">
        <f t="shared" si="857"/>
        <v>44</v>
      </c>
      <c r="AG198" s="24">
        <f t="shared" ref="AG198:AK198" si="860">AG193+AG197</f>
        <v>5</v>
      </c>
      <c r="AH198" s="24">
        <f t="shared" si="860"/>
        <v>9</v>
      </c>
      <c r="AI198" s="24">
        <f t="shared" si="860"/>
        <v>2</v>
      </c>
      <c r="AJ198" s="24">
        <f t="shared" si="860"/>
        <v>6</v>
      </c>
      <c r="AK198" s="24">
        <f t="shared" si="860"/>
        <v>8</v>
      </c>
      <c r="AL198" s="24">
        <f t="shared" si="857"/>
        <v>0</v>
      </c>
      <c r="AM198" s="24">
        <f t="shared" si="857"/>
        <v>27</v>
      </c>
      <c r="AN198" s="24">
        <f t="shared" ref="AN198:BQ198" si="861">AN193+AN197</f>
        <v>16</v>
      </c>
      <c r="AO198" s="24">
        <f t="shared" si="861"/>
        <v>8</v>
      </c>
      <c r="AP198" s="24">
        <f t="shared" si="861"/>
        <v>24</v>
      </c>
      <c r="AQ198" s="24">
        <f t="shared" si="861"/>
        <v>0</v>
      </c>
      <c r="AR198" s="24">
        <f t="shared" si="861"/>
        <v>0</v>
      </c>
      <c r="AS198" s="24">
        <f t="shared" si="861"/>
        <v>12</v>
      </c>
      <c r="AT198" s="24">
        <f t="shared" si="861"/>
        <v>4</v>
      </c>
      <c r="AU198" s="24">
        <f t="shared" si="861"/>
        <v>16</v>
      </c>
      <c r="AV198" s="24">
        <f t="shared" ref="AV198:AZ198" si="862">AV193+AV197</f>
        <v>0</v>
      </c>
      <c r="AW198" s="24">
        <f t="shared" si="862"/>
        <v>0</v>
      </c>
      <c r="AX198" s="24">
        <f t="shared" si="862"/>
        <v>0</v>
      </c>
      <c r="AY198" s="24">
        <f t="shared" si="862"/>
        <v>0</v>
      </c>
      <c r="AZ198" s="24">
        <f t="shared" si="862"/>
        <v>0</v>
      </c>
      <c r="BA198" s="24">
        <f t="shared" si="861"/>
        <v>0</v>
      </c>
      <c r="BB198" s="24">
        <f t="shared" si="861"/>
        <v>0</v>
      </c>
      <c r="BC198" s="24">
        <f t="shared" si="861"/>
        <v>0</v>
      </c>
      <c r="BD198" s="24">
        <f t="shared" si="861"/>
        <v>0</v>
      </c>
      <c r="BE198" s="24">
        <f t="shared" si="861"/>
        <v>0</v>
      </c>
      <c r="BF198" s="24">
        <f t="shared" si="839"/>
        <v>385</v>
      </c>
      <c r="BG198" s="24">
        <f t="shared" si="840"/>
        <v>1344</v>
      </c>
      <c r="BH198" s="24">
        <f t="shared" si="841"/>
        <v>291</v>
      </c>
      <c r="BI198" s="24">
        <f t="shared" si="842"/>
        <v>212</v>
      </c>
      <c r="BJ198" s="24">
        <f t="shared" si="843"/>
        <v>503</v>
      </c>
      <c r="BK198" s="24"/>
      <c r="BL198" s="24">
        <f t="shared" si="861"/>
        <v>0</v>
      </c>
      <c r="BM198" s="24">
        <f t="shared" si="861"/>
        <v>0</v>
      </c>
      <c r="BN198" s="24">
        <f t="shared" si="861"/>
        <v>0</v>
      </c>
      <c r="BO198" s="24">
        <f t="shared" si="861"/>
        <v>291</v>
      </c>
      <c r="BP198" s="24">
        <f t="shared" si="861"/>
        <v>212</v>
      </c>
      <c r="BQ198" s="24">
        <f t="shared" si="861"/>
        <v>503</v>
      </c>
      <c r="BR198" s="124"/>
      <c r="BS198" s="1"/>
    </row>
    <row r="199" spans="1:71" ht="23.25" customHeight="1" x14ac:dyDescent="0.3">
      <c r="A199" s="20"/>
      <c r="B199" s="41" t="s">
        <v>64</v>
      </c>
      <c r="C199" s="30"/>
      <c r="D199" s="31"/>
      <c r="E199" s="31"/>
      <c r="F199" s="31"/>
      <c r="G199" s="31"/>
      <c r="H199" s="31"/>
      <c r="I199" s="31"/>
      <c r="J199" s="22"/>
      <c r="K199" s="22"/>
      <c r="L199" s="22"/>
      <c r="M199" s="22"/>
      <c r="N199" s="22"/>
      <c r="O199" s="22"/>
      <c r="P199" s="22"/>
      <c r="Q199" s="22"/>
      <c r="R199" s="22"/>
      <c r="S199" s="22"/>
      <c r="T199" s="22"/>
      <c r="U199" s="22"/>
      <c r="V199" s="22"/>
      <c r="W199" s="22"/>
      <c r="X199" s="22"/>
      <c r="Y199" s="22"/>
      <c r="Z199" s="22"/>
      <c r="AA199" s="22"/>
      <c r="AB199" s="22"/>
      <c r="AC199" s="22"/>
      <c r="AD199" s="22"/>
      <c r="AE199" s="22"/>
      <c r="AF199" s="22"/>
      <c r="AG199" s="22"/>
      <c r="AH199" s="22"/>
      <c r="AI199" s="22"/>
      <c r="AJ199" s="22"/>
      <c r="AK199" s="22"/>
      <c r="AL199" s="22"/>
      <c r="AM199" s="22"/>
      <c r="AN199" s="22"/>
      <c r="AO199" s="22"/>
      <c r="AP199" s="22"/>
      <c r="AQ199" s="22"/>
      <c r="AR199" s="22"/>
      <c r="AS199" s="22"/>
      <c r="AT199" s="22"/>
      <c r="AU199" s="22"/>
      <c r="AV199" s="22"/>
      <c r="AW199" s="22"/>
      <c r="AX199" s="22"/>
      <c r="AY199" s="22"/>
      <c r="AZ199" s="22"/>
      <c r="BA199" s="22"/>
      <c r="BB199" s="22"/>
      <c r="BC199" s="22"/>
      <c r="BD199" s="22"/>
      <c r="BE199" s="22"/>
      <c r="BF199" s="22"/>
      <c r="BG199" s="22"/>
      <c r="BH199" s="22"/>
      <c r="BI199" s="22"/>
      <c r="BJ199" s="22"/>
      <c r="BK199" s="130"/>
      <c r="BL199" s="22"/>
      <c r="BM199" s="22"/>
      <c r="BN199" s="22"/>
      <c r="BO199" s="22"/>
      <c r="BP199" s="22"/>
      <c r="BQ199" s="22"/>
      <c r="BR199" s="124"/>
    </row>
    <row r="200" spans="1:71" ht="23.25" customHeight="1" x14ac:dyDescent="0.3">
      <c r="A200" s="12"/>
      <c r="B200" s="5" t="s">
        <v>55</v>
      </c>
      <c r="C200" s="36"/>
      <c r="D200" s="93"/>
      <c r="E200" s="93"/>
      <c r="F200" s="93"/>
      <c r="G200" s="31"/>
      <c r="H200" s="31"/>
      <c r="I200" s="31"/>
      <c r="J200" s="22"/>
      <c r="K200" s="22"/>
      <c r="L200" s="22"/>
      <c r="M200" s="22"/>
      <c r="N200" s="22"/>
      <c r="O200" s="22"/>
      <c r="P200" s="22"/>
      <c r="Q200" s="22"/>
      <c r="R200" s="63"/>
      <c r="S200" s="63"/>
      <c r="T200" s="63"/>
      <c r="U200" s="63"/>
      <c r="V200" s="22"/>
      <c r="W200" s="22"/>
      <c r="X200" s="22"/>
      <c r="Y200" s="22"/>
      <c r="Z200" s="22"/>
      <c r="AA200" s="22"/>
      <c r="AB200" s="22"/>
      <c r="AC200" s="22"/>
      <c r="AD200" s="22"/>
      <c r="AE200" s="22"/>
      <c r="AF200" s="22"/>
      <c r="AG200" s="22"/>
      <c r="AH200" s="22"/>
      <c r="AI200" s="22"/>
      <c r="AJ200" s="22"/>
      <c r="AK200" s="22"/>
      <c r="AL200" s="63"/>
      <c r="AM200" s="63"/>
      <c r="AN200" s="63"/>
      <c r="AO200" s="63"/>
      <c r="AP200" s="22"/>
      <c r="AQ200" s="22"/>
      <c r="AR200" s="22"/>
      <c r="AS200" s="22"/>
      <c r="AT200" s="22"/>
      <c r="AU200" s="22"/>
      <c r="AV200" s="22"/>
      <c r="AW200" s="22"/>
      <c r="AX200" s="22"/>
      <c r="AY200" s="22"/>
      <c r="AZ200" s="22"/>
      <c r="BA200" s="22"/>
      <c r="BB200" s="22"/>
      <c r="BC200" s="22"/>
      <c r="BD200" s="22"/>
      <c r="BE200" s="22"/>
      <c r="BF200" s="22"/>
      <c r="BG200" s="22"/>
      <c r="BH200" s="22"/>
      <c r="BI200" s="22"/>
      <c r="BJ200" s="22"/>
      <c r="BK200" s="126"/>
      <c r="BL200" s="22"/>
      <c r="BM200" s="22"/>
      <c r="BN200" s="22"/>
      <c r="BO200" s="22"/>
      <c r="BP200" s="22"/>
      <c r="BQ200" s="22"/>
      <c r="BR200" s="124"/>
    </row>
    <row r="201" spans="1:71" ht="23.25" customHeight="1" x14ac:dyDescent="0.3">
      <c r="A201" s="20"/>
      <c r="B201" s="21" t="s">
        <v>59</v>
      </c>
      <c r="C201" s="22">
        <v>0</v>
      </c>
      <c r="D201" s="22">
        <v>0</v>
      </c>
      <c r="E201" s="22">
        <v>1</v>
      </c>
      <c r="F201" s="22">
        <v>0</v>
      </c>
      <c r="G201" s="22">
        <f t="shared" ref="G201:G202" si="863">E201+F201</f>
        <v>1</v>
      </c>
      <c r="H201" s="22">
        <v>0</v>
      </c>
      <c r="I201" s="30">
        <v>0</v>
      </c>
      <c r="J201" s="22">
        <v>0</v>
      </c>
      <c r="K201" s="22">
        <v>0</v>
      </c>
      <c r="L201" s="22">
        <f>SUM(J201:K201)</f>
        <v>0</v>
      </c>
      <c r="M201" s="22">
        <v>15</v>
      </c>
      <c r="N201" s="22">
        <v>4</v>
      </c>
      <c r="O201" s="22">
        <v>8</v>
      </c>
      <c r="P201" s="22">
        <v>2</v>
      </c>
      <c r="Q201" s="22">
        <f t="shared" ref="Q201:Q202" si="864">O201+P201</f>
        <v>10</v>
      </c>
      <c r="R201" s="22">
        <v>0</v>
      </c>
      <c r="S201" s="22">
        <v>1</v>
      </c>
      <c r="T201" s="22">
        <v>9</v>
      </c>
      <c r="U201" s="22">
        <v>13</v>
      </c>
      <c r="V201" s="22">
        <f t="shared" ref="V201:V202" si="865">T201+U201</f>
        <v>22</v>
      </c>
      <c r="W201" s="22">
        <v>0</v>
      </c>
      <c r="X201" s="22">
        <v>0</v>
      </c>
      <c r="Y201" s="22">
        <v>0</v>
      </c>
      <c r="Z201" s="22">
        <v>0</v>
      </c>
      <c r="AA201" s="22">
        <f t="shared" ref="AA201:AA202" si="866">Y201+Z201</f>
        <v>0</v>
      </c>
      <c r="AB201" s="22">
        <v>0</v>
      </c>
      <c r="AC201" s="22">
        <v>0</v>
      </c>
      <c r="AD201" s="22">
        <v>0</v>
      </c>
      <c r="AE201" s="22">
        <v>0</v>
      </c>
      <c r="AF201" s="22">
        <f t="shared" ref="AF201:AF202" si="867">AD201+AE201</f>
        <v>0</v>
      </c>
      <c r="AG201" s="22">
        <v>20</v>
      </c>
      <c r="AH201" s="22">
        <v>16</v>
      </c>
      <c r="AI201" s="22">
        <v>10</v>
      </c>
      <c r="AJ201" s="22">
        <v>4</v>
      </c>
      <c r="AK201" s="22">
        <f t="shared" ref="AK201:AK202" si="868">AI201+AJ201</f>
        <v>14</v>
      </c>
      <c r="AL201" s="22">
        <v>5</v>
      </c>
      <c r="AM201" s="22">
        <v>11</v>
      </c>
      <c r="AN201" s="22">
        <v>4</v>
      </c>
      <c r="AO201" s="22">
        <v>2</v>
      </c>
      <c r="AP201" s="22">
        <f t="shared" ref="AP201:AP202" si="869">AN201+AO201</f>
        <v>6</v>
      </c>
      <c r="AQ201" s="22">
        <v>0</v>
      </c>
      <c r="AR201" s="22">
        <v>0</v>
      </c>
      <c r="AS201" s="22">
        <v>1</v>
      </c>
      <c r="AT201" s="22">
        <v>0</v>
      </c>
      <c r="AU201" s="22">
        <f t="shared" ref="AU201:AU202" si="870">AS201+AT201</f>
        <v>1</v>
      </c>
      <c r="AV201" s="22">
        <v>0</v>
      </c>
      <c r="AW201" s="22">
        <v>0</v>
      </c>
      <c r="AX201" s="22">
        <v>0</v>
      </c>
      <c r="AY201" s="22">
        <v>0</v>
      </c>
      <c r="AZ201" s="22">
        <f t="shared" ref="AZ201:AZ202" si="871">AX201+AY201</f>
        <v>0</v>
      </c>
      <c r="BA201" s="22">
        <v>0</v>
      </c>
      <c r="BB201" s="22">
        <v>0</v>
      </c>
      <c r="BC201" s="22">
        <v>0</v>
      </c>
      <c r="BD201" s="22">
        <v>0</v>
      </c>
      <c r="BE201" s="22">
        <f t="shared" ref="BE201:BE202" si="872">BC201+BD201</f>
        <v>0</v>
      </c>
      <c r="BF201" s="24">
        <f t="shared" ref="BF201:BF205" si="873">C201+M201+R201+W201+AB201+AG201+AL201+AQ201+AV201+BA201+H201</f>
        <v>40</v>
      </c>
      <c r="BG201" s="24">
        <f t="shared" ref="BG201:BG205" si="874">D201+N201+S201+X201+AC201+AH201+AM201+AR201+AW201+BB201+I201</f>
        <v>32</v>
      </c>
      <c r="BH201" s="24">
        <f t="shared" ref="BH201:BH205" si="875">E201+O201+T201+Y201+AD201+AI201+AN201+AS201+AX201+BC201+J201</f>
        <v>33</v>
      </c>
      <c r="BI201" s="24">
        <f t="shared" ref="BI201:BI205" si="876">F201+P201+U201+Z201+AE201+AJ201+AO201+AT201+AY201+BD201+K201</f>
        <v>21</v>
      </c>
      <c r="BJ201" s="24">
        <f t="shared" ref="BJ201:BJ205" si="877">G201+Q201+V201+AA201+AF201+AK201+AP201+AU201+AZ201+BE201+L201</f>
        <v>54</v>
      </c>
      <c r="BK201" s="25">
        <v>2</v>
      </c>
      <c r="BL201" s="24" t="str">
        <f t="shared" ref="BL201:BL202" si="878">IF(BK201=1,BH201,"0")</f>
        <v>0</v>
      </c>
      <c r="BM201" s="24" t="str">
        <f t="shared" ref="BM201:BM202" si="879">IF(BK201=1,BI201,"0")</f>
        <v>0</v>
      </c>
      <c r="BN201" s="24">
        <f t="shared" ref="BN201:BN202" si="880">BL201+BM201</f>
        <v>0</v>
      </c>
      <c r="BO201" s="24">
        <f t="shared" ref="BO201:BO202" si="881">IF(BK201=2,BH201,"0")</f>
        <v>33</v>
      </c>
      <c r="BP201" s="24">
        <f t="shared" ref="BP201:BP202" si="882">IF(BK201=2,BI201,"0")</f>
        <v>21</v>
      </c>
      <c r="BQ201" s="24">
        <f t="shared" ref="BQ201:BQ202" si="883">BO201+BP201</f>
        <v>54</v>
      </c>
      <c r="BR201" s="124"/>
    </row>
    <row r="202" spans="1:71" ht="23.25" customHeight="1" x14ac:dyDescent="0.3">
      <c r="A202" s="20"/>
      <c r="B202" s="21" t="s">
        <v>28</v>
      </c>
      <c r="C202" s="22">
        <v>0</v>
      </c>
      <c r="D202" s="22">
        <v>0</v>
      </c>
      <c r="E202" s="22">
        <v>0</v>
      </c>
      <c r="F202" s="22">
        <v>0</v>
      </c>
      <c r="G202" s="22">
        <f t="shared" si="863"/>
        <v>0</v>
      </c>
      <c r="H202" s="22">
        <v>0</v>
      </c>
      <c r="I202" s="30">
        <v>0</v>
      </c>
      <c r="J202" s="22">
        <v>0</v>
      </c>
      <c r="K202" s="22">
        <v>0</v>
      </c>
      <c r="L202" s="22">
        <f>SUM(J202:K202)</f>
        <v>0</v>
      </c>
      <c r="M202" s="22">
        <v>15</v>
      </c>
      <c r="N202" s="22">
        <v>0</v>
      </c>
      <c r="O202" s="22">
        <f>4+4</f>
        <v>8</v>
      </c>
      <c r="P202" s="22">
        <f>2+1</f>
        <v>3</v>
      </c>
      <c r="Q202" s="22">
        <f t="shared" si="864"/>
        <v>11</v>
      </c>
      <c r="R202" s="22">
        <v>0</v>
      </c>
      <c r="S202" s="22">
        <v>0</v>
      </c>
      <c r="T202" s="22">
        <v>10</v>
      </c>
      <c r="U202" s="22">
        <v>6</v>
      </c>
      <c r="V202" s="22">
        <f t="shared" si="865"/>
        <v>16</v>
      </c>
      <c r="W202" s="22">
        <v>0</v>
      </c>
      <c r="X202" s="22">
        <v>0</v>
      </c>
      <c r="Y202" s="22">
        <v>0</v>
      </c>
      <c r="Z202" s="22">
        <v>0</v>
      </c>
      <c r="AA202" s="22">
        <f t="shared" si="866"/>
        <v>0</v>
      </c>
      <c r="AB202" s="22">
        <v>0</v>
      </c>
      <c r="AC202" s="22">
        <v>0</v>
      </c>
      <c r="AD202" s="22">
        <v>0</v>
      </c>
      <c r="AE202" s="22">
        <v>0</v>
      </c>
      <c r="AF202" s="22">
        <f t="shared" si="867"/>
        <v>0</v>
      </c>
      <c r="AG202" s="22">
        <v>15</v>
      </c>
      <c r="AH202" s="22">
        <v>12</v>
      </c>
      <c r="AI202" s="22">
        <v>4</v>
      </c>
      <c r="AJ202" s="22">
        <v>3</v>
      </c>
      <c r="AK202" s="22">
        <f t="shared" si="868"/>
        <v>7</v>
      </c>
      <c r="AL202" s="22">
        <v>5</v>
      </c>
      <c r="AM202" s="22">
        <v>5</v>
      </c>
      <c r="AN202" s="22">
        <v>2</v>
      </c>
      <c r="AO202" s="22">
        <v>0</v>
      </c>
      <c r="AP202" s="22">
        <f t="shared" si="869"/>
        <v>2</v>
      </c>
      <c r="AQ202" s="22">
        <v>0</v>
      </c>
      <c r="AR202" s="22">
        <v>0</v>
      </c>
      <c r="AS202" s="22">
        <v>0</v>
      </c>
      <c r="AT202" s="22">
        <v>0</v>
      </c>
      <c r="AU202" s="22">
        <f t="shared" si="870"/>
        <v>0</v>
      </c>
      <c r="AV202" s="22">
        <v>0</v>
      </c>
      <c r="AW202" s="22">
        <v>0</v>
      </c>
      <c r="AX202" s="22">
        <v>0</v>
      </c>
      <c r="AY202" s="22">
        <v>0</v>
      </c>
      <c r="AZ202" s="22">
        <f t="shared" si="871"/>
        <v>0</v>
      </c>
      <c r="BA202" s="22">
        <v>0</v>
      </c>
      <c r="BB202" s="22">
        <v>0</v>
      </c>
      <c r="BC202" s="22">
        <v>0</v>
      </c>
      <c r="BD202" s="22">
        <v>0</v>
      </c>
      <c r="BE202" s="22">
        <f t="shared" si="872"/>
        <v>0</v>
      </c>
      <c r="BF202" s="24">
        <f t="shared" si="873"/>
        <v>35</v>
      </c>
      <c r="BG202" s="24">
        <f t="shared" si="874"/>
        <v>17</v>
      </c>
      <c r="BH202" s="24">
        <f t="shared" si="875"/>
        <v>24</v>
      </c>
      <c r="BI202" s="24">
        <f t="shared" si="876"/>
        <v>12</v>
      </c>
      <c r="BJ202" s="24">
        <f t="shared" si="877"/>
        <v>36</v>
      </c>
      <c r="BK202" s="25">
        <v>2</v>
      </c>
      <c r="BL202" s="24" t="str">
        <f t="shared" si="878"/>
        <v>0</v>
      </c>
      <c r="BM202" s="24" t="str">
        <f t="shared" si="879"/>
        <v>0</v>
      </c>
      <c r="BN202" s="24">
        <f t="shared" si="880"/>
        <v>0</v>
      </c>
      <c r="BO202" s="24">
        <f t="shared" si="881"/>
        <v>24</v>
      </c>
      <c r="BP202" s="24">
        <f t="shared" si="882"/>
        <v>12</v>
      </c>
      <c r="BQ202" s="24">
        <f t="shared" si="883"/>
        <v>36</v>
      </c>
      <c r="BR202" s="124"/>
    </row>
    <row r="203" spans="1:71" s="2" customFormat="1" ht="23.25" customHeight="1" x14ac:dyDescent="0.3">
      <c r="A203" s="4"/>
      <c r="B203" s="23" t="s">
        <v>47</v>
      </c>
      <c r="C203" s="37">
        <f t="shared" ref="C203:AM203" si="884">SUM(C201:C202)</f>
        <v>0</v>
      </c>
      <c r="D203" s="37">
        <f t="shared" si="884"/>
        <v>0</v>
      </c>
      <c r="E203" s="37">
        <f t="shared" si="884"/>
        <v>1</v>
      </c>
      <c r="F203" s="37">
        <f t="shared" si="884"/>
        <v>0</v>
      </c>
      <c r="G203" s="37">
        <f t="shared" si="884"/>
        <v>1</v>
      </c>
      <c r="H203" s="37">
        <f t="shared" ref="H203:L203" si="885">SUM(H201:H202)</f>
        <v>0</v>
      </c>
      <c r="I203" s="37">
        <f t="shared" si="885"/>
        <v>0</v>
      </c>
      <c r="J203" s="24">
        <f t="shared" si="885"/>
        <v>0</v>
      </c>
      <c r="K203" s="24">
        <f t="shared" si="885"/>
        <v>0</v>
      </c>
      <c r="L203" s="24">
        <f t="shared" si="885"/>
        <v>0</v>
      </c>
      <c r="M203" s="24">
        <f t="shared" si="884"/>
        <v>30</v>
      </c>
      <c r="N203" s="24">
        <f t="shared" si="884"/>
        <v>4</v>
      </c>
      <c r="O203" s="24">
        <f t="shared" si="884"/>
        <v>16</v>
      </c>
      <c r="P203" s="24">
        <f t="shared" si="884"/>
        <v>5</v>
      </c>
      <c r="Q203" s="24">
        <f t="shared" si="884"/>
        <v>21</v>
      </c>
      <c r="R203" s="24">
        <f t="shared" si="884"/>
        <v>0</v>
      </c>
      <c r="S203" s="24">
        <f t="shared" si="884"/>
        <v>1</v>
      </c>
      <c r="T203" s="24">
        <f t="shared" si="884"/>
        <v>19</v>
      </c>
      <c r="U203" s="24">
        <f t="shared" si="884"/>
        <v>19</v>
      </c>
      <c r="V203" s="24">
        <f t="shared" si="884"/>
        <v>38</v>
      </c>
      <c r="W203" s="24">
        <f t="shared" si="884"/>
        <v>0</v>
      </c>
      <c r="X203" s="24">
        <f t="shared" si="884"/>
        <v>0</v>
      </c>
      <c r="Y203" s="24">
        <f t="shared" si="884"/>
        <v>0</v>
      </c>
      <c r="Z203" s="24">
        <f t="shared" si="884"/>
        <v>0</v>
      </c>
      <c r="AA203" s="24">
        <f t="shared" si="884"/>
        <v>0</v>
      </c>
      <c r="AB203" s="24">
        <f t="shared" si="884"/>
        <v>0</v>
      </c>
      <c r="AC203" s="24">
        <f t="shared" si="884"/>
        <v>0</v>
      </c>
      <c r="AD203" s="24">
        <f t="shared" si="884"/>
        <v>0</v>
      </c>
      <c r="AE203" s="24">
        <f t="shared" si="884"/>
        <v>0</v>
      </c>
      <c r="AF203" s="24">
        <f t="shared" si="884"/>
        <v>0</v>
      </c>
      <c r="AG203" s="24">
        <f t="shared" si="884"/>
        <v>35</v>
      </c>
      <c r="AH203" s="24">
        <f t="shared" si="884"/>
        <v>28</v>
      </c>
      <c r="AI203" s="24">
        <f t="shared" si="884"/>
        <v>14</v>
      </c>
      <c r="AJ203" s="24">
        <f t="shared" si="884"/>
        <v>7</v>
      </c>
      <c r="AK203" s="24">
        <f t="shared" si="884"/>
        <v>21</v>
      </c>
      <c r="AL203" s="24">
        <f t="shared" si="884"/>
        <v>10</v>
      </c>
      <c r="AM203" s="24">
        <f t="shared" si="884"/>
        <v>16</v>
      </c>
      <c r="AN203" s="24">
        <f t="shared" ref="AN203:BE203" si="886">SUM(AN201:AN202)</f>
        <v>6</v>
      </c>
      <c r="AO203" s="24">
        <f t="shared" si="886"/>
        <v>2</v>
      </c>
      <c r="AP203" s="24">
        <f t="shared" si="886"/>
        <v>8</v>
      </c>
      <c r="AQ203" s="24">
        <f t="shared" si="886"/>
        <v>0</v>
      </c>
      <c r="AR203" s="24">
        <f t="shared" si="886"/>
        <v>0</v>
      </c>
      <c r="AS203" s="24">
        <f t="shared" si="886"/>
        <v>1</v>
      </c>
      <c r="AT203" s="24">
        <f t="shared" si="886"/>
        <v>0</v>
      </c>
      <c r="AU203" s="24">
        <f t="shared" si="886"/>
        <v>1</v>
      </c>
      <c r="AV203" s="24">
        <f t="shared" si="886"/>
        <v>0</v>
      </c>
      <c r="AW203" s="24">
        <f t="shared" si="886"/>
        <v>0</v>
      </c>
      <c r="AX203" s="24">
        <f t="shared" si="886"/>
        <v>0</v>
      </c>
      <c r="AY203" s="24">
        <f t="shared" si="886"/>
        <v>0</v>
      </c>
      <c r="AZ203" s="24">
        <f t="shared" si="886"/>
        <v>0</v>
      </c>
      <c r="BA203" s="24">
        <f t="shared" si="886"/>
        <v>0</v>
      </c>
      <c r="BB203" s="24">
        <f t="shared" si="886"/>
        <v>0</v>
      </c>
      <c r="BC203" s="24">
        <f t="shared" si="886"/>
        <v>0</v>
      </c>
      <c r="BD203" s="24">
        <f t="shared" si="886"/>
        <v>0</v>
      </c>
      <c r="BE203" s="24">
        <f t="shared" si="886"/>
        <v>0</v>
      </c>
      <c r="BF203" s="24">
        <f t="shared" si="873"/>
        <v>75</v>
      </c>
      <c r="BG203" s="24">
        <f t="shared" si="874"/>
        <v>49</v>
      </c>
      <c r="BH203" s="24">
        <f t="shared" si="875"/>
        <v>57</v>
      </c>
      <c r="BI203" s="24">
        <f t="shared" si="876"/>
        <v>33</v>
      </c>
      <c r="BJ203" s="24">
        <f t="shared" si="877"/>
        <v>90</v>
      </c>
      <c r="BK203" s="25"/>
      <c r="BL203" s="24">
        <f t="shared" ref="BL203:BQ203" si="887">SUM(BL201:BL202)</f>
        <v>0</v>
      </c>
      <c r="BM203" s="24">
        <f t="shared" si="887"/>
        <v>0</v>
      </c>
      <c r="BN203" s="24">
        <f t="shared" si="887"/>
        <v>0</v>
      </c>
      <c r="BO203" s="24">
        <f t="shared" si="887"/>
        <v>57</v>
      </c>
      <c r="BP203" s="24">
        <f t="shared" si="887"/>
        <v>33</v>
      </c>
      <c r="BQ203" s="24">
        <f t="shared" si="887"/>
        <v>90</v>
      </c>
      <c r="BR203" s="124"/>
      <c r="BS203" s="1"/>
    </row>
    <row r="204" spans="1:71" s="2" customFormat="1" ht="23.25" customHeight="1" x14ac:dyDescent="0.3">
      <c r="A204" s="4"/>
      <c r="B204" s="23" t="s">
        <v>65</v>
      </c>
      <c r="C204" s="37">
        <f>C203</f>
        <v>0</v>
      </c>
      <c r="D204" s="37">
        <f>D203</f>
        <v>0</v>
      </c>
      <c r="E204" s="37">
        <f t="shared" ref="E204:BQ204" si="888">E203</f>
        <v>1</v>
      </c>
      <c r="F204" s="37">
        <f t="shared" si="888"/>
        <v>0</v>
      </c>
      <c r="G204" s="37">
        <f t="shared" si="888"/>
        <v>1</v>
      </c>
      <c r="H204" s="37">
        <f>H203</f>
        <v>0</v>
      </c>
      <c r="I204" s="37">
        <f>I203</f>
        <v>0</v>
      </c>
      <c r="J204" s="24">
        <f t="shared" ref="J204:L204" si="889">J203</f>
        <v>0</v>
      </c>
      <c r="K204" s="24">
        <f t="shared" si="889"/>
        <v>0</v>
      </c>
      <c r="L204" s="24">
        <f t="shared" si="889"/>
        <v>0</v>
      </c>
      <c r="M204" s="24">
        <f t="shared" si="888"/>
        <v>30</v>
      </c>
      <c r="N204" s="24">
        <f t="shared" si="888"/>
        <v>4</v>
      </c>
      <c r="O204" s="24">
        <f t="shared" si="888"/>
        <v>16</v>
      </c>
      <c r="P204" s="24">
        <f t="shared" si="888"/>
        <v>5</v>
      </c>
      <c r="Q204" s="24">
        <f t="shared" si="888"/>
        <v>21</v>
      </c>
      <c r="R204" s="24">
        <f t="shared" si="888"/>
        <v>0</v>
      </c>
      <c r="S204" s="24">
        <f t="shared" ref="S204" si="890">S203</f>
        <v>1</v>
      </c>
      <c r="T204" s="24">
        <f t="shared" si="888"/>
        <v>19</v>
      </c>
      <c r="U204" s="24">
        <f t="shared" si="888"/>
        <v>19</v>
      </c>
      <c r="V204" s="24">
        <f t="shared" si="888"/>
        <v>38</v>
      </c>
      <c r="W204" s="24">
        <f t="shared" ref="W204:AK204" si="891">W203</f>
        <v>0</v>
      </c>
      <c r="X204" s="24">
        <f t="shared" ref="X204" si="892">X203</f>
        <v>0</v>
      </c>
      <c r="Y204" s="24">
        <f t="shared" si="891"/>
        <v>0</v>
      </c>
      <c r="Z204" s="24">
        <f t="shared" si="891"/>
        <v>0</v>
      </c>
      <c r="AA204" s="24">
        <f t="shared" si="891"/>
        <v>0</v>
      </c>
      <c r="AB204" s="24">
        <f t="shared" si="891"/>
        <v>0</v>
      </c>
      <c r="AC204" s="24">
        <f t="shared" ref="AC204" si="893">AC203</f>
        <v>0</v>
      </c>
      <c r="AD204" s="24">
        <f t="shared" si="891"/>
        <v>0</v>
      </c>
      <c r="AE204" s="24">
        <f t="shared" si="891"/>
        <v>0</v>
      </c>
      <c r="AF204" s="24">
        <f t="shared" si="891"/>
        <v>0</v>
      </c>
      <c r="AG204" s="24">
        <f t="shared" si="891"/>
        <v>35</v>
      </c>
      <c r="AH204" s="24">
        <f t="shared" si="891"/>
        <v>28</v>
      </c>
      <c r="AI204" s="24">
        <f t="shared" si="891"/>
        <v>14</v>
      </c>
      <c r="AJ204" s="24">
        <f t="shared" si="891"/>
        <v>7</v>
      </c>
      <c r="AK204" s="24">
        <f t="shared" si="891"/>
        <v>21</v>
      </c>
      <c r="AL204" s="24">
        <f t="shared" si="888"/>
        <v>10</v>
      </c>
      <c r="AM204" s="24">
        <f t="shared" ref="AM204" si="894">AM203</f>
        <v>16</v>
      </c>
      <c r="AN204" s="24">
        <f t="shared" si="888"/>
        <v>6</v>
      </c>
      <c r="AO204" s="24">
        <f t="shared" si="888"/>
        <v>2</v>
      </c>
      <c r="AP204" s="24">
        <f t="shared" si="888"/>
        <v>8</v>
      </c>
      <c r="AQ204" s="24">
        <f t="shared" si="888"/>
        <v>0</v>
      </c>
      <c r="AR204" s="24">
        <f t="shared" si="888"/>
        <v>0</v>
      </c>
      <c r="AS204" s="24">
        <f t="shared" si="888"/>
        <v>1</v>
      </c>
      <c r="AT204" s="24">
        <f t="shared" si="888"/>
        <v>0</v>
      </c>
      <c r="AU204" s="24">
        <f t="shared" si="888"/>
        <v>1</v>
      </c>
      <c r="AV204" s="24">
        <f t="shared" si="888"/>
        <v>0</v>
      </c>
      <c r="AW204" s="24">
        <f t="shared" si="888"/>
        <v>0</v>
      </c>
      <c r="AX204" s="24">
        <f t="shared" si="888"/>
        <v>0</v>
      </c>
      <c r="AY204" s="24">
        <f t="shared" si="888"/>
        <v>0</v>
      </c>
      <c r="AZ204" s="24">
        <f t="shared" si="888"/>
        <v>0</v>
      </c>
      <c r="BA204" s="24">
        <f t="shared" ref="BA204:BE204" si="895">BA203</f>
        <v>0</v>
      </c>
      <c r="BB204" s="24">
        <f t="shared" si="895"/>
        <v>0</v>
      </c>
      <c r="BC204" s="24">
        <f t="shared" si="895"/>
        <v>0</v>
      </c>
      <c r="BD204" s="24">
        <f t="shared" si="895"/>
        <v>0</v>
      </c>
      <c r="BE204" s="24">
        <f t="shared" si="895"/>
        <v>0</v>
      </c>
      <c r="BF204" s="24">
        <f t="shared" si="873"/>
        <v>75</v>
      </c>
      <c r="BG204" s="24">
        <f t="shared" si="874"/>
        <v>49</v>
      </c>
      <c r="BH204" s="24">
        <f t="shared" si="875"/>
        <v>57</v>
      </c>
      <c r="BI204" s="24">
        <f t="shared" si="876"/>
        <v>33</v>
      </c>
      <c r="BJ204" s="24">
        <f t="shared" si="877"/>
        <v>90</v>
      </c>
      <c r="BK204" s="24">
        <f t="shared" si="888"/>
        <v>0</v>
      </c>
      <c r="BL204" s="24">
        <f t="shared" si="888"/>
        <v>0</v>
      </c>
      <c r="BM204" s="24">
        <f t="shared" si="888"/>
        <v>0</v>
      </c>
      <c r="BN204" s="24">
        <f t="shared" si="888"/>
        <v>0</v>
      </c>
      <c r="BO204" s="24">
        <f t="shared" si="888"/>
        <v>57</v>
      </c>
      <c r="BP204" s="24">
        <f t="shared" si="888"/>
        <v>33</v>
      </c>
      <c r="BQ204" s="24">
        <f t="shared" si="888"/>
        <v>90</v>
      </c>
      <c r="BR204" s="124"/>
      <c r="BS204" s="1"/>
    </row>
    <row r="205" spans="1:71" s="3" customFormat="1" ht="23.25" customHeight="1" x14ac:dyDescent="0.3">
      <c r="A205" s="61"/>
      <c r="B205" s="62" t="s">
        <v>34</v>
      </c>
      <c r="C205" s="46">
        <f t="shared" ref="C205:AM205" si="896">C198+C204</f>
        <v>80</v>
      </c>
      <c r="D205" s="46">
        <f t="shared" si="896"/>
        <v>110</v>
      </c>
      <c r="E205" s="46">
        <f t="shared" si="896"/>
        <v>45</v>
      </c>
      <c r="F205" s="46">
        <f t="shared" si="896"/>
        <v>30</v>
      </c>
      <c r="G205" s="46">
        <f t="shared" si="896"/>
        <v>75</v>
      </c>
      <c r="H205" s="46">
        <f t="shared" ref="H205:L205" si="897">H198+H204</f>
        <v>0</v>
      </c>
      <c r="I205" s="46">
        <f t="shared" si="897"/>
        <v>0</v>
      </c>
      <c r="J205" s="46">
        <f t="shared" si="897"/>
        <v>11</v>
      </c>
      <c r="K205" s="46">
        <f t="shared" si="897"/>
        <v>17</v>
      </c>
      <c r="L205" s="46">
        <f t="shared" si="897"/>
        <v>28</v>
      </c>
      <c r="M205" s="46">
        <f t="shared" si="896"/>
        <v>110</v>
      </c>
      <c r="N205" s="46">
        <f t="shared" si="896"/>
        <v>274</v>
      </c>
      <c r="O205" s="46">
        <f t="shared" si="896"/>
        <v>120</v>
      </c>
      <c r="P205" s="46">
        <f t="shared" si="896"/>
        <v>47</v>
      </c>
      <c r="Q205" s="46">
        <f t="shared" si="896"/>
        <v>167</v>
      </c>
      <c r="R205" s="46">
        <f t="shared" si="896"/>
        <v>70</v>
      </c>
      <c r="S205" s="46">
        <f t="shared" si="896"/>
        <v>393</v>
      </c>
      <c r="T205" s="46">
        <f t="shared" si="896"/>
        <v>61</v>
      </c>
      <c r="U205" s="46">
        <f t="shared" si="896"/>
        <v>72</v>
      </c>
      <c r="V205" s="46">
        <f t="shared" si="896"/>
        <v>133</v>
      </c>
      <c r="W205" s="46">
        <f t="shared" si="896"/>
        <v>85</v>
      </c>
      <c r="X205" s="46">
        <f t="shared" si="896"/>
        <v>182</v>
      </c>
      <c r="Y205" s="46">
        <f t="shared" si="896"/>
        <v>38</v>
      </c>
      <c r="Z205" s="46">
        <f t="shared" si="896"/>
        <v>30</v>
      </c>
      <c r="AA205" s="46">
        <f t="shared" si="896"/>
        <v>68</v>
      </c>
      <c r="AB205" s="46">
        <f t="shared" si="896"/>
        <v>65</v>
      </c>
      <c r="AC205" s="46">
        <f t="shared" si="896"/>
        <v>354</v>
      </c>
      <c r="AD205" s="46">
        <f t="shared" si="896"/>
        <v>22</v>
      </c>
      <c r="AE205" s="46">
        <f t="shared" si="896"/>
        <v>22</v>
      </c>
      <c r="AF205" s="46">
        <f t="shared" si="896"/>
        <v>44</v>
      </c>
      <c r="AG205" s="46">
        <f t="shared" si="896"/>
        <v>40</v>
      </c>
      <c r="AH205" s="46">
        <f t="shared" si="896"/>
        <v>37</v>
      </c>
      <c r="AI205" s="46">
        <f t="shared" si="896"/>
        <v>16</v>
      </c>
      <c r="AJ205" s="46">
        <f t="shared" si="896"/>
        <v>13</v>
      </c>
      <c r="AK205" s="46">
        <f t="shared" si="896"/>
        <v>29</v>
      </c>
      <c r="AL205" s="46">
        <f t="shared" si="896"/>
        <v>10</v>
      </c>
      <c r="AM205" s="46">
        <f t="shared" si="896"/>
        <v>43</v>
      </c>
      <c r="AN205" s="46">
        <f t="shared" ref="AN205:BE205" si="898">AN198+AN204</f>
        <v>22</v>
      </c>
      <c r="AO205" s="46">
        <f t="shared" si="898"/>
        <v>10</v>
      </c>
      <c r="AP205" s="46">
        <f t="shared" si="898"/>
        <v>32</v>
      </c>
      <c r="AQ205" s="46">
        <f t="shared" si="898"/>
        <v>0</v>
      </c>
      <c r="AR205" s="46">
        <f t="shared" si="898"/>
        <v>0</v>
      </c>
      <c r="AS205" s="46">
        <f t="shared" si="898"/>
        <v>13</v>
      </c>
      <c r="AT205" s="46">
        <f t="shared" si="898"/>
        <v>4</v>
      </c>
      <c r="AU205" s="46">
        <f t="shared" si="898"/>
        <v>17</v>
      </c>
      <c r="AV205" s="46">
        <f t="shared" si="898"/>
        <v>0</v>
      </c>
      <c r="AW205" s="46">
        <f t="shared" si="898"/>
        <v>0</v>
      </c>
      <c r="AX205" s="46">
        <f t="shared" si="898"/>
        <v>0</v>
      </c>
      <c r="AY205" s="46">
        <f t="shared" si="898"/>
        <v>0</v>
      </c>
      <c r="AZ205" s="46">
        <f t="shared" si="898"/>
        <v>0</v>
      </c>
      <c r="BA205" s="46">
        <f t="shared" si="898"/>
        <v>0</v>
      </c>
      <c r="BB205" s="46">
        <f t="shared" si="898"/>
        <v>0</v>
      </c>
      <c r="BC205" s="46">
        <f t="shared" si="898"/>
        <v>0</v>
      </c>
      <c r="BD205" s="46">
        <f t="shared" si="898"/>
        <v>0</v>
      </c>
      <c r="BE205" s="46">
        <f t="shared" si="898"/>
        <v>0</v>
      </c>
      <c r="BF205" s="46">
        <f t="shared" si="873"/>
        <v>460</v>
      </c>
      <c r="BG205" s="46">
        <f t="shared" si="874"/>
        <v>1393</v>
      </c>
      <c r="BH205" s="46">
        <f t="shared" si="875"/>
        <v>348</v>
      </c>
      <c r="BI205" s="46">
        <f t="shared" si="876"/>
        <v>245</v>
      </c>
      <c r="BJ205" s="46">
        <f t="shared" si="877"/>
        <v>593</v>
      </c>
      <c r="BK205" s="47"/>
      <c r="BL205" s="46">
        <f t="shared" ref="BL205:BQ205" si="899">BL198+BL204</f>
        <v>0</v>
      </c>
      <c r="BM205" s="46">
        <f t="shared" si="899"/>
        <v>0</v>
      </c>
      <c r="BN205" s="46">
        <f t="shared" si="899"/>
        <v>0</v>
      </c>
      <c r="BO205" s="28">
        <f t="shared" si="899"/>
        <v>348</v>
      </c>
      <c r="BP205" s="28">
        <f t="shared" si="899"/>
        <v>245</v>
      </c>
      <c r="BQ205" s="28">
        <f t="shared" si="899"/>
        <v>593</v>
      </c>
      <c r="BR205" s="124"/>
      <c r="BS205" s="1"/>
    </row>
    <row r="206" spans="1:71" ht="23.25" customHeight="1" x14ac:dyDescent="0.3">
      <c r="A206" s="4" t="s">
        <v>43</v>
      </c>
      <c r="B206" s="21"/>
      <c r="C206" s="30"/>
      <c r="D206" s="31"/>
      <c r="E206" s="31"/>
      <c r="F206" s="31"/>
      <c r="G206" s="31"/>
      <c r="H206" s="31"/>
      <c r="I206" s="31"/>
      <c r="J206" s="31"/>
      <c r="K206" s="31"/>
      <c r="L206" s="31"/>
      <c r="M206" s="31"/>
      <c r="N206" s="31"/>
      <c r="O206" s="31"/>
      <c r="P206" s="31"/>
      <c r="Q206" s="31"/>
      <c r="R206" s="31"/>
      <c r="S206" s="31"/>
      <c r="T206" s="31"/>
      <c r="U206" s="31"/>
      <c r="V206" s="31"/>
      <c r="W206" s="31"/>
      <c r="X206" s="31"/>
      <c r="Y206" s="31"/>
      <c r="Z206" s="31"/>
      <c r="AA206" s="31"/>
      <c r="AB206" s="31"/>
      <c r="AC206" s="31"/>
      <c r="AD206" s="31"/>
      <c r="AE206" s="31"/>
      <c r="AF206" s="31"/>
      <c r="AG206" s="31"/>
      <c r="AH206" s="31"/>
      <c r="AI206" s="31"/>
      <c r="AJ206" s="31"/>
      <c r="AK206" s="31"/>
      <c r="AL206" s="31"/>
      <c r="AM206" s="31"/>
      <c r="AN206" s="31"/>
      <c r="AO206" s="31"/>
      <c r="AP206" s="31"/>
      <c r="AQ206" s="31"/>
      <c r="AR206" s="31"/>
      <c r="AS206" s="31"/>
      <c r="AT206" s="31"/>
      <c r="AU206" s="31"/>
      <c r="AV206" s="31"/>
      <c r="AW206" s="31"/>
      <c r="AX206" s="31"/>
      <c r="AY206" s="31"/>
      <c r="AZ206" s="31"/>
      <c r="BA206" s="31"/>
      <c r="BB206" s="31"/>
      <c r="BC206" s="31"/>
      <c r="BD206" s="31"/>
      <c r="BE206" s="31"/>
      <c r="BF206" s="31"/>
      <c r="BG206" s="31"/>
      <c r="BH206" s="31"/>
      <c r="BI206" s="31"/>
      <c r="BJ206" s="31"/>
      <c r="BK206" s="59"/>
      <c r="BL206" s="31"/>
      <c r="BM206" s="31"/>
      <c r="BN206" s="31"/>
      <c r="BO206" s="31"/>
      <c r="BP206" s="31"/>
      <c r="BQ206" s="51"/>
      <c r="BR206" s="124"/>
    </row>
    <row r="207" spans="1:71" ht="23.25" customHeight="1" x14ac:dyDescent="0.3">
      <c r="A207" s="4"/>
      <c r="B207" s="11" t="s">
        <v>48</v>
      </c>
      <c r="C207" s="30"/>
      <c r="D207" s="31"/>
      <c r="E207" s="31"/>
      <c r="F207" s="31"/>
      <c r="G207" s="31"/>
      <c r="H207" s="31"/>
      <c r="I207" s="31"/>
      <c r="J207" s="31"/>
      <c r="K207" s="31"/>
      <c r="L207" s="31"/>
      <c r="M207" s="31"/>
      <c r="N207" s="31"/>
      <c r="O207" s="31"/>
      <c r="P207" s="31"/>
      <c r="Q207" s="31"/>
      <c r="R207" s="31"/>
      <c r="S207" s="31"/>
      <c r="T207" s="31"/>
      <c r="U207" s="31"/>
      <c r="V207" s="31"/>
      <c r="W207" s="31"/>
      <c r="X207" s="31"/>
      <c r="Y207" s="31"/>
      <c r="Z207" s="31"/>
      <c r="AA207" s="31"/>
      <c r="AB207" s="31"/>
      <c r="AC207" s="31"/>
      <c r="AD207" s="31"/>
      <c r="AE207" s="31"/>
      <c r="AF207" s="31"/>
      <c r="AG207" s="31"/>
      <c r="AH207" s="31"/>
      <c r="AI207" s="31"/>
      <c r="AJ207" s="31"/>
      <c r="AK207" s="31"/>
      <c r="AL207" s="31"/>
      <c r="AM207" s="31"/>
      <c r="AN207" s="31"/>
      <c r="AO207" s="31"/>
      <c r="AP207" s="31"/>
      <c r="AQ207" s="31"/>
      <c r="AR207" s="31"/>
      <c r="AS207" s="31"/>
      <c r="AT207" s="31"/>
      <c r="AU207" s="31"/>
      <c r="AV207" s="31"/>
      <c r="AW207" s="31"/>
      <c r="AX207" s="31"/>
      <c r="AY207" s="31"/>
      <c r="AZ207" s="31"/>
      <c r="BA207" s="31"/>
      <c r="BB207" s="31"/>
      <c r="BC207" s="31"/>
      <c r="BD207" s="31"/>
      <c r="BE207" s="31"/>
      <c r="BF207" s="31"/>
      <c r="BG207" s="31"/>
      <c r="BH207" s="31"/>
      <c r="BI207" s="31"/>
      <c r="BJ207" s="31"/>
      <c r="BK207" s="59"/>
      <c r="BL207" s="31"/>
      <c r="BM207" s="31"/>
      <c r="BN207" s="31"/>
      <c r="BO207" s="31"/>
      <c r="BP207" s="31"/>
      <c r="BQ207" s="51"/>
      <c r="BR207" s="124"/>
    </row>
    <row r="208" spans="1:71" ht="23.25" customHeight="1" x14ac:dyDescent="0.3">
      <c r="A208" s="20"/>
      <c r="B208" s="5" t="s">
        <v>57</v>
      </c>
      <c r="C208" s="36"/>
      <c r="D208" s="93"/>
      <c r="E208" s="93"/>
      <c r="F208" s="93"/>
      <c r="G208" s="31"/>
      <c r="H208" s="31"/>
      <c r="I208" s="31"/>
      <c r="J208" s="31"/>
      <c r="K208" s="31"/>
      <c r="L208" s="31"/>
      <c r="M208" s="31"/>
      <c r="N208" s="31"/>
      <c r="O208" s="31"/>
      <c r="P208" s="31"/>
      <c r="Q208" s="31"/>
      <c r="R208" s="93"/>
      <c r="S208" s="93"/>
      <c r="T208" s="93"/>
      <c r="U208" s="93"/>
      <c r="V208" s="31"/>
      <c r="W208" s="31"/>
      <c r="X208" s="31"/>
      <c r="Y208" s="31"/>
      <c r="Z208" s="31"/>
      <c r="AA208" s="31"/>
      <c r="AB208" s="31"/>
      <c r="AC208" s="31"/>
      <c r="AD208" s="31"/>
      <c r="AE208" s="31"/>
      <c r="AF208" s="31"/>
      <c r="AG208" s="31"/>
      <c r="AH208" s="31"/>
      <c r="AI208" s="31"/>
      <c r="AJ208" s="31"/>
      <c r="AK208" s="31"/>
      <c r="AL208" s="93"/>
      <c r="AM208" s="93"/>
      <c r="AN208" s="93"/>
      <c r="AO208" s="93"/>
      <c r="AP208" s="31"/>
      <c r="AQ208" s="31"/>
      <c r="AR208" s="31"/>
      <c r="AS208" s="31"/>
      <c r="AT208" s="31"/>
      <c r="AU208" s="31"/>
      <c r="AV208" s="31"/>
      <c r="AW208" s="31"/>
      <c r="AX208" s="31"/>
      <c r="AY208" s="31"/>
      <c r="AZ208" s="31"/>
      <c r="BA208" s="31"/>
      <c r="BB208" s="31"/>
      <c r="BC208" s="31"/>
      <c r="BD208" s="31"/>
      <c r="BE208" s="31"/>
      <c r="BF208" s="31"/>
      <c r="BG208" s="31"/>
      <c r="BH208" s="31"/>
      <c r="BI208" s="31"/>
      <c r="BJ208" s="31"/>
      <c r="BK208" s="105"/>
      <c r="BL208" s="31"/>
      <c r="BM208" s="31"/>
      <c r="BN208" s="31"/>
      <c r="BO208" s="31"/>
      <c r="BP208" s="31"/>
      <c r="BQ208" s="51"/>
      <c r="BR208" s="124"/>
    </row>
    <row r="209" spans="1:71" ht="23.25" customHeight="1" x14ac:dyDescent="0.3">
      <c r="A209" s="20"/>
      <c r="B209" s="39" t="s">
        <v>154</v>
      </c>
      <c r="C209" s="22">
        <v>0</v>
      </c>
      <c r="D209" s="22">
        <v>0</v>
      </c>
      <c r="E209" s="22">
        <f>0+1</f>
        <v>1</v>
      </c>
      <c r="F209" s="22">
        <f>1+1</f>
        <v>2</v>
      </c>
      <c r="G209" s="22">
        <f t="shared" ref="G209:G217" si="900">E209+F209</f>
        <v>3</v>
      </c>
      <c r="H209" s="22">
        <v>0</v>
      </c>
      <c r="I209" s="22">
        <v>0</v>
      </c>
      <c r="J209" s="22">
        <v>0</v>
      </c>
      <c r="K209" s="22">
        <v>0</v>
      </c>
      <c r="L209" s="22">
        <f>SUM(J209:K209)</f>
        <v>0</v>
      </c>
      <c r="M209" s="22">
        <v>0</v>
      </c>
      <c r="N209" s="22">
        <v>0</v>
      </c>
      <c r="O209" s="22">
        <v>1</v>
      </c>
      <c r="P209" s="22">
        <v>1</v>
      </c>
      <c r="Q209" s="22">
        <f t="shared" ref="Q209:Q217" si="901">O209+P209</f>
        <v>2</v>
      </c>
      <c r="R209" s="22">
        <v>0</v>
      </c>
      <c r="S209" s="22">
        <v>0</v>
      </c>
      <c r="T209" s="22">
        <v>0</v>
      </c>
      <c r="U209" s="22">
        <v>0</v>
      </c>
      <c r="V209" s="22">
        <f t="shared" ref="V209:V217" si="902">T209+U209</f>
        <v>0</v>
      </c>
      <c r="W209" s="22">
        <v>18</v>
      </c>
      <c r="X209" s="22">
        <v>4</v>
      </c>
      <c r="Y209" s="22">
        <v>4</v>
      </c>
      <c r="Z209" s="22">
        <v>0</v>
      </c>
      <c r="AA209" s="22">
        <f t="shared" ref="AA209:AA217" si="903">Y209+Z209</f>
        <v>4</v>
      </c>
      <c r="AB209" s="22">
        <v>8</v>
      </c>
      <c r="AC209" s="22">
        <v>3</v>
      </c>
      <c r="AD209" s="22">
        <v>0</v>
      </c>
      <c r="AE209" s="22">
        <v>0</v>
      </c>
      <c r="AF209" s="22">
        <f t="shared" ref="AF209:AF217" si="904">AD209+AE209</f>
        <v>0</v>
      </c>
      <c r="AG209" s="22">
        <v>2</v>
      </c>
      <c r="AH209" s="22">
        <v>0</v>
      </c>
      <c r="AI209" s="22">
        <v>0</v>
      </c>
      <c r="AJ209" s="22">
        <v>0</v>
      </c>
      <c r="AK209" s="22">
        <f t="shared" ref="AK209:AK217" si="905">AI209+AJ209</f>
        <v>0</v>
      </c>
      <c r="AL209" s="22">
        <v>2</v>
      </c>
      <c r="AM209" s="22">
        <v>2</v>
      </c>
      <c r="AN209" s="22">
        <f>1+1</f>
        <v>2</v>
      </c>
      <c r="AO209" s="22">
        <v>2</v>
      </c>
      <c r="AP209" s="22">
        <f t="shared" ref="AP209:AP217" si="906">AN209+AO209</f>
        <v>4</v>
      </c>
      <c r="AQ209" s="22">
        <v>0</v>
      </c>
      <c r="AR209" s="22">
        <v>0</v>
      </c>
      <c r="AS209" s="22">
        <v>0</v>
      </c>
      <c r="AT209" s="22">
        <v>0</v>
      </c>
      <c r="AU209" s="22">
        <f t="shared" ref="AU209:AU217" si="907">AS209+AT209</f>
        <v>0</v>
      </c>
      <c r="AV209" s="22">
        <v>0</v>
      </c>
      <c r="AW209" s="22">
        <v>0</v>
      </c>
      <c r="AX209" s="22">
        <v>0</v>
      </c>
      <c r="AY209" s="22">
        <v>0</v>
      </c>
      <c r="AZ209" s="22">
        <f t="shared" ref="AZ209:AZ217" si="908">AX209+AY209</f>
        <v>0</v>
      </c>
      <c r="BA209" s="22">
        <v>0</v>
      </c>
      <c r="BB209" s="22">
        <v>0</v>
      </c>
      <c r="BC209" s="22">
        <f>5</f>
        <v>5</v>
      </c>
      <c r="BD209" s="22">
        <f>2-1</f>
        <v>1</v>
      </c>
      <c r="BE209" s="22">
        <f t="shared" ref="BE209:BE217" si="909">BC209+BD209</f>
        <v>6</v>
      </c>
      <c r="BF209" s="24">
        <f t="shared" ref="BF209:BF220" si="910">C209+M209+R209+W209+AB209+AG209+AL209+AQ209+AV209+BA209+H209</f>
        <v>30</v>
      </c>
      <c r="BG209" s="24">
        <f t="shared" ref="BG209:BG220" si="911">D209+N209+S209+X209+AC209+AH209+AM209+AR209+AW209+BB209+I209</f>
        <v>9</v>
      </c>
      <c r="BH209" s="24">
        <f t="shared" ref="BH209:BH220" si="912">E209+O209+T209+Y209+AD209+AI209+AN209+AS209+AX209+BC209+J209</f>
        <v>13</v>
      </c>
      <c r="BI209" s="24">
        <f t="shared" ref="BI209:BI220" si="913">F209+P209+U209+Z209+AE209+AJ209+AO209+AT209+AY209+BD209+K209</f>
        <v>6</v>
      </c>
      <c r="BJ209" s="24">
        <f t="shared" ref="BJ209:BJ220" si="914">G209+Q209+V209+AA209+AF209+AK209+AP209+AU209+AZ209+BE209+L209</f>
        <v>19</v>
      </c>
      <c r="BK209" s="25">
        <v>2</v>
      </c>
      <c r="BL209" s="24" t="str">
        <f t="shared" ref="BL209:BL217" si="915">IF(BK209=1,BH209,"0")</f>
        <v>0</v>
      </c>
      <c r="BM209" s="24" t="str">
        <f t="shared" ref="BM209:BM217" si="916">IF(BK209=1,BI209,"0")</f>
        <v>0</v>
      </c>
      <c r="BN209" s="24">
        <f t="shared" ref="BN209:BN217" si="917">BL209+BM209</f>
        <v>0</v>
      </c>
      <c r="BO209" s="24">
        <f t="shared" ref="BO209:BO217" si="918">IF(BK209=2,BH209,"0")</f>
        <v>13</v>
      </c>
      <c r="BP209" s="24">
        <f t="shared" ref="BP209:BP217" si="919">IF(BK209=2,BI209,"0")</f>
        <v>6</v>
      </c>
      <c r="BQ209" s="24">
        <f t="shared" ref="BQ209:BQ217" si="920">BO209+BP209</f>
        <v>19</v>
      </c>
      <c r="BR209" s="124"/>
    </row>
    <row r="210" spans="1:71" ht="23.25" customHeight="1" x14ac:dyDescent="0.3">
      <c r="A210" s="20"/>
      <c r="B210" s="39" t="s">
        <v>30</v>
      </c>
      <c r="C210" s="22">
        <v>0</v>
      </c>
      <c r="D210" s="22">
        <v>0</v>
      </c>
      <c r="E210" s="22">
        <v>0</v>
      </c>
      <c r="F210" s="22">
        <v>0</v>
      </c>
      <c r="G210" s="22">
        <f t="shared" ref="G210" si="921">E210+F210</f>
        <v>0</v>
      </c>
      <c r="H210" s="22">
        <v>0</v>
      </c>
      <c r="I210" s="22">
        <v>0</v>
      </c>
      <c r="J210" s="22">
        <v>0</v>
      </c>
      <c r="K210" s="22">
        <v>1</v>
      </c>
      <c r="L210" s="22">
        <f t="shared" ref="L210:L217" si="922">SUM(J210:K210)</f>
        <v>1</v>
      </c>
      <c r="M210" s="22">
        <v>0</v>
      </c>
      <c r="N210" s="22">
        <v>0</v>
      </c>
      <c r="O210" s="22">
        <v>0</v>
      </c>
      <c r="P210" s="22">
        <v>0</v>
      </c>
      <c r="Q210" s="22">
        <f t="shared" ref="Q210" si="923">O210+P210</f>
        <v>0</v>
      </c>
      <c r="R210" s="22">
        <v>15</v>
      </c>
      <c r="S210" s="22">
        <v>4</v>
      </c>
      <c r="T210" s="22">
        <v>0</v>
      </c>
      <c r="U210" s="22">
        <v>1</v>
      </c>
      <c r="V210" s="22">
        <f t="shared" ref="V210" si="924">T210+U210</f>
        <v>1</v>
      </c>
      <c r="W210" s="22">
        <v>10</v>
      </c>
      <c r="X210" s="22">
        <v>7</v>
      </c>
      <c r="Y210" s="22">
        <v>1</v>
      </c>
      <c r="Z210" s="22">
        <v>2</v>
      </c>
      <c r="AA210" s="22">
        <f t="shared" ref="AA210" si="925">Y210+Z210</f>
        <v>3</v>
      </c>
      <c r="AB210" s="22">
        <v>5</v>
      </c>
      <c r="AC210" s="22">
        <v>8</v>
      </c>
      <c r="AD210" s="22">
        <v>0</v>
      </c>
      <c r="AE210" s="22">
        <v>1</v>
      </c>
      <c r="AF210" s="22">
        <f t="shared" ref="AF210" si="926">AD210+AE210</f>
        <v>1</v>
      </c>
      <c r="AG210" s="22">
        <v>3</v>
      </c>
      <c r="AH210" s="22">
        <v>3</v>
      </c>
      <c r="AI210" s="22">
        <v>0</v>
      </c>
      <c r="AJ210" s="22">
        <v>2</v>
      </c>
      <c r="AK210" s="22">
        <f t="shared" ref="AK210" si="927">AI210+AJ210</f>
        <v>2</v>
      </c>
      <c r="AL210" s="22">
        <v>2</v>
      </c>
      <c r="AM210" s="22">
        <v>3</v>
      </c>
      <c r="AN210" s="22">
        <v>0</v>
      </c>
      <c r="AO210" s="22">
        <v>0</v>
      </c>
      <c r="AP210" s="22">
        <f t="shared" ref="AP210" si="928">AN210+AO210</f>
        <v>0</v>
      </c>
      <c r="AQ210" s="22">
        <v>0</v>
      </c>
      <c r="AR210" s="22">
        <v>0</v>
      </c>
      <c r="AS210" s="22">
        <v>0</v>
      </c>
      <c r="AT210" s="22">
        <v>0</v>
      </c>
      <c r="AU210" s="22">
        <f t="shared" ref="AU210" si="929">AS210+AT210</f>
        <v>0</v>
      </c>
      <c r="AV210" s="22">
        <v>0</v>
      </c>
      <c r="AW210" s="22">
        <v>0</v>
      </c>
      <c r="AX210" s="22">
        <v>0</v>
      </c>
      <c r="AY210" s="22">
        <v>0</v>
      </c>
      <c r="AZ210" s="22">
        <f t="shared" ref="AZ210" si="930">AX210+AY210</f>
        <v>0</v>
      </c>
      <c r="BA210" s="22">
        <v>0</v>
      </c>
      <c r="BB210" s="22">
        <v>0</v>
      </c>
      <c r="BC210" s="22">
        <v>0</v>
      </c>
      <c r="BD210" s="22">
        <v>0</v>
      </c>
      <c r="BE210" s="22">
        <f t="shared" ref="BE210" si="931">BC210+BD210</f>
        <v>0</v>
      </c>
      <c r="BF210" s="24">
        <f t="shared" si="910"/>
        <v>35</v>
      </c>
      <c r="BG210" s="24">
        <f t="shared" si="911"/>
        <v>25</v>
      </c>
      <c r="BH210" s="24">
        <f t="shared" si="912"/>
        <v>1</v>
      </c>
      <c r="BI210" s="24">
        <f t="shared" si="913"/>
        <v>7</v>
      </c>
      <c r="BJ210" s="24">
        <f t="shared" si="914"/>
        <v>8</v>
      </c>
      <c r="BK210" s="25">
        <v>2</v>
      </c>
      <c r="BL210" s="24" t="str">
        <f t="shared" si="915"/>
        <v>0</v>
      </c>
      <c r="BM210" s="24" t="str">
        <f t="shared" si="916"/>
        <v>0</v>
      </c>
      <c r="BN210" s="24">
        <f t="shared" si="917"/>
        <v>0</v>
      </c>
      <c r="BO210" s="24">
        <f t="shared" si="918"/>
        <v>1</v>
      </c>
      <c r="BP210" s="24">
        <f t="shared" si="919"/>
        <v>7</v>
      </c>
      <c r="BQ210" s="24">
        <f t="shared" si="920"/>
        <v>8</v>
      </c>
      <c r="BR210" s="124"/>
    </row>
    <row r="211" spans="1:71" ht="23.25" customHeight="1" x14ac:dyDescent="0.3">
      <c r="A211" s="20"/>
      <c r="B211" s="39" t="s">
        <v>29</v>
      </c>
      <c r="C211" s="22">
        <v>0</v>
      </c>
      <c r="D211" s="22">
        <v>0</v>
      </c>
      <c r="E211" s="22">
        <v>0</v>
      </c>
      <c r="F211" s="22">
        <v>0</v>
      </c>
      <c r="G211" s="22">
        <f t="shared" si="900"/>
        <v>0</v>
      </c>
      <c r="H211" s="22">
        <v>0</v>
      </c>
      <c r="I211" s="22">
        <v>0</v>
      </c>
      <c r="J211" s="22">
        <v>0</v>
      </c>
      <c r="K211" s="22">
        <v>1</v>
      </c>
      <c r="L211" s="22">
        <f t="shared" si="922"/>
        <v>1</v>
      </c>
      <c r="M211" s="22">
        <v>0</v>
      </c>
      <c r="N211" s="22">
        <v>0</v>
      </c>
      <c r="O211" s="22">
        <v>0</v>
      </c>
      <c r="P211" s="22">
        <v>0</v>
      </c>
      <c r="Q211" s="22">
        <f t="shared" si="901"/>
        <v>0</v>
      </c>
      <c r="R211" s="22">
        <v>25</v>
      </c>
      <c r="S211" s="22">
        <v>12</v>
      </c>
      <c r="T211" s="22">
        <v>1</v>
      </c>
      <c r="U211" s="22">
        <v>6</v>
      </c>
      <c r="V211" s="22">
        <f t="shared" si="902"/>
        <v>7</v>
      </c>
      <c r="W211" s="22">
        <v>10</v>
      </c>
      <c r="X211" s="22">
        <v>7</v>
      </c>
      <c r="Y211" s="22">
        <v>0</v>
      </c>
      <c r="Z211" s="22">
        <v>2</v>
      </c>
      <c r="AA211" s="22">
        <f t="shared" si="903"/>
        <v>2</v>
      </c>
      <c r="AB211" s="22">
        <v>5</v>
      </c>
      <c r="AC211" s="22">
        <v>24</v>
      </c>
      <c r="AD211" s="22">
        <v>1</v>
      </c>
      <c r="AE211" s="22">
        <v>5</v>
      </c>
      <c r="AF211" s="22">
        <f t="shared" si="904"/>
        <v>6</v>
      </c>
      <c r="AG211" s="22">
        <v>5</v>
      </c>
      <c r="AH211" s="22">
        <v>3</v>
      </c>
      <c r="AI211" s="22">
        <v>0</v>
      </c>
      <c r="AJ211" s="22">
        <v>2</v>
      </c>
      <c r="AK211" s="22">
        <f t="shared" si="905"/>
        <v>2</v>
      </c>
      <c r="AL211" s="22">
        <v>5</v>
      </c>
      <c r="AM211" s="22">
        <v>3</v>
      </c>
      <c r="AN211" s="22">
        <v>1</v>
      </c>
      <c r="AO211" s="22">
        <f>1+1</f>
        <v>2</v>
      </c>
      <c r="AP211" s="22">
        <f t="shared" si="906"/>
        <v>3</v>
      </c>
      <c r="AQ211" s="22">
        <v>0</v>
      </c>
      <c r="AR211" s="22">
        <v>0</v>
      </c>
      <c r="AS211" s="22">
        <v>0</v>
      </c>
      <c r="AT211" s="22">
        <v>0</v>
      </c>
      <c r="AU211" s="22">
        <f t="shared" si="907"/>
        <v>0</v>
      </c>
      <c r="AV211" s="22">
        <v>0</v>
      </c>
      <c r="AW211" s="22">
        <v>0</v>
      </c>
      <c r="AX211" s="22">
        <v>0</v>
      </c>
      <c r="AY211" s="22">
        <v>0</v>
      </c>
      <c r="AZ211" s="22">
        <f t="shared" si="908"/>
        <v>0</v>
      </c>
      <c r="BA211" s="22">
        <v>0</v>
      </c>
      <c r="BB211" s="22">
        <v>0</v>
      </c>
      <c r="BC211" s="22">
        <v>0</v>
      </c>
      <c r="BD211" s="22">
        <v>0</v>
      </c>
      <c r="BE211" s="22">
        <f t="shared" si="909"/>
        <v>0</v>
      </c>
      <c r="BF211" s="24">
        <f t="shared" si="910"/>
        <v>50</v>
      </c>
      <c r="BG211" s="24">
        <f t="shared" si="911"/>
        <v>49</v>
      </c>
      <c r="BH211" s="24">
        <f t="shared" si="912"/>
        <v>3</v>
      </c>
      <c r="BI211" s="24">
        <f t="shared" si="913"/>
        <v>18</v>
      </c>
      <c r="BJ211" s="24">
        <f t="shared" si="914"/>
        <v>21</v>
      </c>
      <c r="BK211" s="25">
        <v>2</v>
      </c>
      <c r="BL211" s="24" t="str">
        <f t="shared" si="915"/>
        <v>0</v>
      </c>
      <c r="BM211" s="24" t="str">
        <f t="shared" si="916"/>
        <v>0</v>
      </c>
      <c r="BN211" s="24">
        <f t="shared" si="917"/>
        <v>0</v>
      </c>
      <c r="BO211" s="24">
        <f t="shared" si="918"/>
        <v>3</v>
      </c>
      <c r="BP211" s="24">
        <f t="shared" si="919"/>
        <v>18</v>
      </c>
      <c r="BQ211" s="24">
        <f t="shared" si="920"/>
        <v>21</v>
      </c>
      <c r="BR211" s="124"/>
    </row>
    <row r="212" spans="1:71" ht="23.25" customHeight="1" x14ac:dyDescent="0.3">
      <c r="A212" s="20"/>
      <c r="B212" s="39" t="s">
        <v>93</v>
      </c>
      <c r="C212" s="22">
        <v>0</v>
      </c>
      <c r="D212" s="22">
        <v>0</v>
      </c>
      <c r="E212" s="22">
        <v>0</v>
      </c>
      <c r="F212" s="22">
        <v>1</v>
      </c>
      <c r="G212" s="22">
        <f t="shared" si="900"/>
        <v>1</v>
      </c>
      <c r="H212" s="22">
        <v>0</v>
      </c>
      <c r="I212" s="22">
        <v>0</v>
      </c>
      <c r="J212" s="22">
        <f>1+1</f>
        <v>2</v>
      </c>
      <c r="K212" s="22">
        <f>0+2</f>
        <v>2</v>
      </c>
      <c r="L212" s="22">
        <f t="shared" si="922"/>
        <v>4</v>
      </c>
      <c r="M212" s="22">
        <v>0</v>
      </c>
      <c r="N212" s="22">
        <v>0</v>
      </c>
      <c r="O212" s="22">
        <v>0</v>
      </c>
      <c r="P212" s="22">
        <v>0</v>
      </c>
      <c r="Q212" s="22">
        <f t="shared" si="901"/>
        <v>0</v>
      </c>
      <c r="R212" s="22">
        <v>15</v>
      </c>
      <c r="S212" s="22">
        <v>14</v>
      </c>
      <c r="T212" s="22">
        <v>1</v>
      </c>
      <c r="U212" s="22">
        <v>4</v>
      </c>
      <c r="V212" s="22">
        <f t="shared" si="902"/>
        <v>5</v>
      </c>
      <c r="W212" s="22">
        <v>15</v>
      </c>
      <c r="X212" s="22">
        <v>12</v>
      </c>
      <c r="Y212" s="22">
        <v>1</v>
      </c>
      <c r="Z212" s="22">
        <v>2</v>
      </c>
      <c r="AA212" s="22">
        <f t="shared" si="903"/>
        <v>3</v>
      </c>
      <c r="AB212" s="22">
        <v>10</v>
      </c>
      <c r="AC212" s="22">
        <v>14</v>
      </c>
      <c r="AD212" s="22">
        <v>0</v>
      </c>
      <c r="AE212" s="22">
        <v>0</v>
      </c>
      <c r="AF212" s="22">
        <f t="shared" si="904"/>
        <v>0</v>
      </c>
      <c r="AG212" s="22">
        <v>5</v>
      </c>
      <c r="AH212" s="22">
        <v>2</v>
      </c>
      <c r="AI212" s="22">
        <v>1</v>
      </c>
      <c r="AJ212" s="22">
        <v>1</v>
      </c>
      <c r="AK212" s="22">
        <f t="shared" si="905"/>
        <v>2</v>
      </c>
      <c r="AL212" s="22">
        <v>5</v>
      </c>
      <c r="AM212" s="22">
        <v>6</v>
      </c>
      <c r="AN212" s="22">
        <v>1</v>
      </c>
      <c r="AO212" s="22">
        <f>1+1</f>
        <v>2</v>
      </c>
      <c r="AP212" s="22">
        <f t="shared" si="906"/>
        <v>3</v>
      </c>
      <c r="AQ212" s="22">
        <v>0</v>
      </c>
      <c r="AR212" s="22">
        <v>0</v>
      </c>
      <c r="AS212" s="22">
        <v>0</v>
      </c>
      <c r="AT212" s="22">
        <v>0</v>
      </c>
      <c r="AU212" s="22">
        <f t="shared" si="907"/>
        <v>0</v>
      </c>
      <c r="AV212" s="22">
        <v>0</v>
      </c>
      <c r="AW212" s="22">
        <v>0</v>
      </c>
      <c r="AX212" s="22">
        <v>0</v>
      </c>
      <c r="AY212" s="22">
        <v>0</v>
      </c>
      <c r="AZ212" s="22">
        <f t="shared" si="908"/>
        <v>0</v>
      </c>
      <c r="BA212" s="22">
        <v>0</v>
      </c>
      <c r="BB212" s="22">
        <v>0</v>
      </c>
      <c r="BC212" s="22">
        <v>0</v>
      </c>
      <c r="BD212" s="22">
        <v>0</v>
      </c>
      <c r="BE212" s="22">
        <f t="shared" si="909"/>
        <v>0</v>
      </c>
      <c r="BF212" s="24">
        <f t="shared" si="910"/>
        <v>50</v>
      </c>
      <c r="BG212" s="24">
        <f t="shared" si="911"/>
        <v>48</v>
      </c>
      <c r="BH212" s="24">
        <f t="shared" si="912"/>
        <v>6</v>
      </c>
      <c r="BI212" s="24">
        <f t="shared" si="913"/>
        <v>12</v>
      </c>
      <c r="BJ212" s="24">
        <f t="shared" si="914"/>
        <v>18</v>
      </c>
      <c r="BK212" s="25">
        <v>2</v>
      </c>
      <c r="BL212" s="24" t="str">
        <f t="shared" si="915"/>
        <v>0</v>
      </c>
      <c r="BM212" s="24" t="str">
        <f t="shared" si="916"/>
        <v>0</v>
      </c>
      <c r="BN212" s="24">
        <f t="shared" si="917"/>
        <v>0</v>
      </c>
      <c r="BO212" s="24">
        <f t="shared" si="918"/>
        <v>6</v>
      </c>
      <c r="BP212" s="24">
        <f t="shared" si="919"/>
        <v>12</v>
      </c>
      <c r="BQ212" s="24">
        <f t="shared" si="920"/>
        <v>18</v>
      </c>
      <c r="BR212" s="124"/>
    </row>
    <row r="213" spans="1:71" s="2" customFormat="1" ht="23.25" customHeight="1" x14ac:dyDescent="0.3">
      <c r="A213" s="4"/>
      <c r="B213" s="39" t="s">
        <v>60</v>
      </c>
      <c r="C213" s="22">
        <v>10</v>
      </c>
      <c r="D213" s="22">
        <v>13</v>
      </c>
      <c r="E213" s="22">
        <v>7</v>
      </c>
      <c r="F213" s="22">
        <v>1</v>
      </c>
      <c r="G213" s="22">
        <f t="shared" si="900"/>
        <v>8</v>
      </c>
      <c r="H213" s="22">
        <v>0</v>
      </c>
      <c r="I213" s="22">
        <v>0</v>
      </c>
      <c r="J213" s="22">
        <f>2+3</f>
        <v>5</v>
      </c>
      <c r="K213" s="22">
        <f>0+1</f>
        <v>1</v>
      </c>
      <c r="L213" s="22">
        <f t="shared" si="922"/>
        <v>6</v>
      </c>
      <c r="M213" s="22">
        <v>10</v>
      </c>
      <c r="N213" s="22">
        <v>37</v>
      </c>
      <c r="O213" s="22">
        <f>2+22</f>
        <v>24</v>
      </c>
      <c r="P213" s="22">
        <v>6</v>
      </c>
      <c r="Q213" s="22">
        <f t="shared" si="901"/>
        <v>30</v>
      </c>
      <c r="R213" s="22">
        <v>25</v>
      </c>
      <c r="S213" s="22">
        <v>35</v>
      </c>
      <c r="T213" s="22">
        <v>19</v>
      </c>
      <c r="U213" s="22">
        <v>5</v>
      </c>
      <c r="V213" s="22">
        <f t="shared" si="902"/>
        <v>24</v>
      </c>
      <c r="W213" s="22">
        <v>15</v>
      </c>
      <c r="X213" s="22">
        <v>19</v>
      </c>
      <c r="Y213" s="22">
        <v>6</v>
      </c>
      <c r="Z213" s="22">
        <v>3</v>
      </c>
      <c r="AA213" s="22">
        <f t="shared" si="903"/>
        <v>9</v>
      </c>
      <c r="AB213" s="22">
        <v>20</v>
      </c>
      <c r="AC213" s="22">
        <v>66</v>
      </c>
      <c r="AD213" s="22">
        <v>9</v>
      </c>
      <c r="AE213" s="22">
        <v>4</v>
      </c>
      <c r="AF213" s="22">
        <f t="shared" si="904"/>
        <v>13</v>
      </c>
      <c r="AG213" s="22">
        <v>5</v>
      </c>
      <c r="AH213" s="22">
        <v>12</v>
      </c>
      <c r="AI213" s="22">
        <v>9</v>
      </c>
      <c r="AJ213" s="22">
        <v>3</v>
      </c>
      <c r="AK213" s="22">
        <f t="shared" si="905"/>
        <v>12</v>
      </c>
      <c r="AL213" s="22">
        <v>5</v>
      </c>
      <c r="AM213" s="22">
        <v>14</v>
      </c>
      <c r="AN213" s="22">
        <v>5</v>
      </c>
      <c r="AO213" s="22">
        <v>0</v>
      </c>
      <c r="AP213" s="22">
        <f t="shared" si="906"/>
        <v>5</v>
      </c>
      <c r="AQ213" s="22">
        <v>0</v>
      </c>
      <c r="AR213" s="22">
        <v>0</v>
      </c>
      <c r="AS213" s="22">
        <v>2</v>
      </c>
      <c r="AT213" s="22">
        <v>1</v>
      </c>
      <c r="AU213" s="22">
        <f t="shared" si="907"/>
        <v>3</v>
      </c>
      <c r="AV213" s="22">
        <v>0</v>
      </c>
      <c r="AW213" s="22">
        <v>0</v>
      </c>
      <c r="AX213" s="22">
        <v>0</v>
      </c>
      <c r="AY213" s="22">
        <v>0</v>
      </c>
      <c r="AZ213" s="22">
        <f t="shared" si="908"/>
        <v>0</v>
      </c>
      <c r="BA213" s="22">
        <v>0</v>
      </c>
      <c r="BB213" s="22">
        <v>0</v>
      </c>
      <c r="BC213" s="22">
        <v>0</v>
      </c>
      <c r="BD213" s="22">
        <v>0</v>
      </c>
      <c r="BE213" s="22">
        <f t="shared" si="909"/>
        <v>0</v>
      </c>
      <c r="BF213" s="24">
        <f t="shared" si="910"/>
        <v>90</v>
      </c>
      <c r="BG213" s="24">
        <f t="shared" si="911"/>
        <v>196</v>
      </c>
      <c r="BH213" s="24">
        <f t="shared" si="912"/>
        <v>86</v>
      </c>
      <c r="BI213" s="24">
        <f t="shared" si="913"/>
        <v>24</v>
      </c>
      <c r="BJ213" s="24">
        <f t="shared" si="914"/>
        <v>110</v>
      </c>
      <c r="BK213" s="25">
        <v>2</v>
      </c>
      <c r="BL213" s="24" t="str">
        <f t="shared" si="915"/>
        <v>0</v>
      </c>
      <c r="BM213" s="24" t="str">
        <f t="shared" si="916"/>
        <v>0</v>
      </c>
      <c r="BN213" s="24">
        <f t="shared" si="917"/>
        <v>0</v>
      </c>
      <c r="BO213" s="24">
        <f t="shared" si="918"/>
        <v>86</v>
      </c>
      <c r="BP213" s="24">
        <f t="shared" si="919"/>
        <v>24</v>
      </c>
      <c r="BQ213" s="24">
        <f t="shared" si="920"/>
        <v>110</v>
      </c>
      <c r="BR213" s="124"/>
      <c r="BS213" s="1"/>
    </row>
    <row r="214" spans="1:71" ht="23.25" customHeight="1" x14ac:dyDescent="0.3">
      <c r="A214" s="20"/>
      <c r="B214" s="39" t="s">
        <v>31</v>
      </c>
      <c r="C214" s="22">
        <v>0</v>
      </c>
      <c r="D214" s="22">
        <v>0</v>
      </c>
      <c r="E214" s="22">
        <v>0</v>
      </c>
      <c r="F214" s="22">
        <v>1</v>
      </c>
      <c r="G214" s="22">
        <f t="shared" si="900"/>
        <v>1</v>
      </c>
      <c r="H214" s="22">
        <v>0</v>
      </c>
      <c r="I214" s="22">
        <v>0</v>
      </c>
      <c r="J214" s="22">
        <v>1</v>
      </c>
      <c r="K214" s="22">
        <v>0</v>
      </c>
      <c r="L214" s="22">
        <f t="shared" si="922"/>
        <v>1</v>
      </c>
      <c r="M214" s="22">
        <v>0</v>
      </c>
      <c r="N214" s="22">
        <v>0</v>
      </c>
      <c r="O214" s="22">
        <v>0</v>
      </c>
      <c r="P214" s="22">
        <v>0</v>
      </c>
      <c r="Q214" s="22">
        <f t="shared" si="901"/>
        <v>0</v>
      </c>
      <c r="R214" s="22">
        <v>10</v>
      </c>
      <c r="S214" s="22">
        <v>14</v>
      </c>
      <c r="T214" s="22">
        <v>2</v>
      </c>
      <c r="U214" s="22">
        <v>2</v>
      </c>
      <c r="V214" s="22">
        <f t="shared" si="902"/>
        <v>4</v>
      </c>
      <c r="W214" s="22">
        <v>8</v>
      </c>
      <c r="X214" s="22">
        <v>0</v>
      </c>
      <c r="Y214" s="22">
        <v>0</v>
      </c>
      <c r="Z214" s="22">
        <v>0</v>
      </c>
      <c r="AA214" s="22">
        <f t="shared" si="903"/>
        <v>0</v>
      </c>
      <c r="AB214" s="22">
        <v>5</v>
      </c>
      <c r="AC214" s="22">
        <v>8</v>
      </c>
      <c r="AD214" s="22">
        <v>1</v>
      </c>
      <c r="AE214" s="22">
        <v>2</v>
      </c>
      <c r="AF214" s="22">
        <f t="shared" si="904"/>
        <v>3</v>
      </c>
      <c r="AG214" s="22">
        <v>5</v>
      </c>
      <c r="AH214" s="22">
        <v>2</v>
      </c>
      <c r="AI214" s="22">
        <v>0</v>
      </c>
      <c r="AJ214" s="22">
        <v>2</v>
      </c>
      <c r="AK214" s="22">
        <f t="shared" si="905"/>
        <v>2</v>
      </c>
      <c r="AL214" s="22">
        <v>2</v>
      </c>
      <c r="AM214" s="22">
        <v>4</v>
      </c>
      <c r="AN214" s="22">
        <v>0</v>
      </c>
      <c r="AO214" s="22">
        <v>1</v>
      </c>
      <c r="AP214" s="22">
        <f t="shared" si="906"/>
        <v>1</v>
      </c>
      <c r="AQ214" s="22">
        <v>0</v>
      </c>
      <c r="AR214" s="22">
        <v>0</v>
      </c>
      <c r="AS214" s="22">
        <v>0</v>
      </c>
      <c r="AT214" s="22">
        <v>0</v>
      </c>
      <c r="AU214" s="22">
        <f t="shared" si="907"/>
        <v>0</v>
      </c>
      <c r="AV214" s="22">
        <v>0</v>
      </c>
      <c r="AW214" s="22">
        <v>0</v>
      </c>
      <c r="AX214" s="22">
        <v>0</v>
      </c>
      <c r="AY214" s="22">
        <v>0</v>
      </c>
      <c r="AZ214" s="22">
        <f t="shared" si="908"/>
        <v>0</v>
      </c>
      <c r="BA214" s="22">
        <v>0</v>
      </c>
      <c r="BB214" s="22">
        <v>0</v>
      </c>
      <c r="BC214" s="22">
        <v>0</v>
      </c>
      <c r="BD214" s="22">
        <v>0</v>
      </c>
      <c r="BE214" s="22">
        <f t="shared" si="909"/>
        <v>0</v>
      </c>
      <c r="BF214" s="24">
        <f t="shared" si="910"/>
        <v>30</v>
      </c>
      <c r="BG214" s="24">
        <f t="shared" si="911"/>
        <v>28</v>
      </c>
      <c r="BH214" s="24">
        <f t="shared" si="912"/>
        <v>4</v>
      </c>
      <c r="BI214" s="24">
        <f t="shared" si="913"/>
        <v>8</v>
      </c>
      <c r="BJ214" s="24">
        <f t="shared" si="914"/>
        <v>12</v>
      </c>
      <c r="BK214" s="25">
        <v>2</v>
      </c>
      <c r="BL214" s="24" t="str">
        <f t="shared" si="915"/>
        <v>0</v>
      </c>
      <c r="BM214" s="24" t="str">
        <f t="shared" si="916"/>
        <v>0</v>
      </c>
      <c r="BN214" s="24">
        <f t="shared" si="917"/>
        <v>0</v>
      </c>
      <c r="BO214" s="24">
        <f t="shared" si="918"/>
        <v>4</v>
      </c>
      <c r="BP214" s="24">
        <f t="shared" si="919"/>
        <v>8</v>
      </c>
      <c r="BQ214" s="24">
        <f t="shared" si="920"/>
        <v>12</v>
      </c>
      <c r="BR214" s="124"/>
    </row>
    <row r="215" spans="1:71" ht="23.25" customHeight="1" x14ac:dyDescent="0.3">
      <c r="A215" s="20"/>
      <c r="B215" s="39" t="s">
        <v>44</v>
      </c>
      <c r="C215" s="22">
        <v>0</v>
      </c>
      <c r="D215" s="22">
        <v>0</v>
      </c>
      <c r="E215" s="22">
        <v>0</v>
      </c>
      <c r="F215" s="22">
        <v>0</v>
      </c>
      <c r="G215" s="22">
        <f t="shared" si="900"/>
        <v>0</v>
      </c>
      <c r="H215" s="22">
        <v>0</v>
      </c>
      <c r="I215" s="22">
        <v>0</v>
      </c>
      <c r="J215" s="22">
        <f>11+8</f>
        <v>19</v>
      </c>
      <c r="K215" s="22">
        <f>1+2</f>
        <v>3</v>
      </c>
      <c r="L215" s="22">
        <f t="shared" si="922"/>
        <v>22</v>
      </c>
      <c r="M215" s="22">
        <v>0</v>
      </c>
      <c r="N215" s="22">
        <v>0</v>
      </c>
      <c r="O215" s="22">
        <v>0</v>
      </c>
      <c r="P215" s="22">
        <v>0</v>
      </c>
      <c r="Q215" s="22">
        <f t="shared" si="901"/>
        <v>0</v>
      </c>
      <c r="R215" s="22">
        <v>45</v>
      </c>
      <c r="S215" s="22">
        <v>59</v>
      </c>
      <c r="T215" s="22">
        <v>26</v>
      </c>
      <c r="U215" s="22">
        <v>9</v>
      </c>
      <c r="V215" s="22">
        <f t="shared" si="902"/>
        <v>35</v>
      </c>
      <c r="W215" s="22">
        <v>10</v>
      </c>
      <c r="X215" s="22">
        <v>39</v>
      </c>
      <c r="Y215" s="22">
        <v>11</v>
      </c>
      <c r="Z215" s="22">
        <v>0</v>
      </c>
      <c r="AA215" s="22">
        <f t="shared" si="903"/>
        <v>11</v>
      </c>
      <c r="AB215" s="22">
        <v>25</v>
      </c>
      <c r="AC215" s="22">
        <v>114</v>
      </c>
      <c r="AD215" s="22">
        <v>12</v>
      </c>
      <c r="AE215" s="22">
        <v>7</v>
      </c>
      <c r="AF215" s="22">
        <f t="shared" si="904"/>
        <v>19</v>
      </c>
      <c r="AG215" s="22">
        <v>5</v>
      </c>
      <c r="AH215" s="22">
        <v>14</v>
      </c>
      <c r="AI215" s="22">
        <v>9</v>
      </c>
      <c r="AJ215" s="22">
        <v>5</v>
      </c>
      <c r="AK215" s="22">
        <f t="shared" si="905"/>
        <v>14</v>
      </c>
      <c r="AL215" s="22">
        <v>5</v>
      </c>
      <c r="AM215" s="22">
        <v>0</v>
      </c>
      <c r="AN215" s="22">
        <v>0</v>
      </c>
      <c r="AO215" s="22">
        <v>0</v>
      </c>
      <c r="AP215" s="22">
        <f t="shared" si="906"/>
        <v>0</v>
      </c>
      <c r="AQ215" s="22">
        <v>0</v>
      </c>
      <c r="AR215" s="22">
        <v>0</v>
      </c>
      <c r="AS215" s="22">
        <v>1</v>
      </c>
      <c r="AT215" s="22">
        <v>0</v>
      </c>
      <c r="AU215" s="22">
        <f t="shared" si="907"/>
        <v>1</v>
      </c>
      <c r="AV215" s="22">
        <v>0</v>
      </c>
      <c r="AW215" s="22">
        <v>0</v>
      </c>
      <c r="AX215" s="22">
        <v>0</v>
      </c>
      <c r="AY215" s="22">
        <v>0</v>
      </c>
      <c r="AZ215" s="22">
        <f t="shared" si="908"/>
        <v>0</v>
      </c>
      <c r="BA215" s="22">
        <v>0</v>
      </c>
      <c r="BB215" s="22">
        <v>0</v>
      </c>
      <c r="BC215" s="22">
        <v>0</v>
      </c>
      <c r="BD215" s="22">
        <v>0</v>
      </c>
      <c r="BE215" s="22">
        <f t="shared" si="909"/>
        <v>0</v>
      </c>
      <c r="BF215" s="24">
        <f t="shared" si="910"/>
        <v>90</v>
      </c>
      <c r="BG215" s="24">
        <f t="shared" si="911"/>
        <v>226</v>
      </c>
      <c r="BH215" s="24">
        <f t="shared" si="912"/>
        <v>78</v>
      </c>
      <c r="BI215" s="24">
        <f t="shared" si="913"/>
        <v>24</v>
      </c>
      <c r="BJ215" s="24">
        <f t="shared" si="914"/>
        <v>102</v>
      </c>
      <c r="BK215" s="25">
        <v>2</v>
      </c>
      <c r="BL215" s="24" t="str">
        <f t="shared" si="915"/>
        <v>0</v>
      </c>
      <c r="BM215" s="24" t="str">
        <f t="shared" si="916"/>
        <v>0</v>
      </c>
      <c r="BN215" s="24">
        <f t="shared" si="917"/>
        <v>0</v>
      </c>
      <c r="BO215" s="24">
        <f t="shared" si="918"/>
        <v>78</v>
      </c>
      <c r="BP215" s="24">
        <f t="shared" si="919"/>
        <v>24</v>
      </c>
      <c r="BQ215" s="24">
        <f t="shared" si="920"/>
        <v>102</v>
      </c>
      <c r="BR215" s="124"/>
    </row>
    <row r="216" spans="1:71" ht="23.25" customHeight="1" x14ac:dyDescent="0.3">
      <c r="A216" s="20"/>
      <c r="B216" s="39" t="s">
        <v>155</v>
      </c>
      <c r="C216" s="22">
        <v>0</v>
      </c>
      <c r="D216" s="22">
        <v>0</v>
      </c>
      <c r="E216" s="22">
        <v>1</v>
      </c>
      <c r="F216" s="22">
        <v>0</v>
      </c>
      <c r="G216" s="22">
        <f t="shared" ref="G216" si="932">E216+F216</f>
        <v>1</v>
      </c>
      <c r="H216" s="22">
        <v>0</v>
      </c>
      <c r="I216" s="22">
        <v>0</v>
      </c>
      <c r="J216" s="22">
        <v>2</v>
      </c>
      <c r="K216" s="22">
        <v>0</v>
      </c>
      <c r="L216" s="22">
        <f t="shared" si="922"/>
        <v>2</v>
      </c>
      <c r="M216" s="22">
        <v>0</v>
      </c>
      <c r="N216" s="22">
        <v>0</v>
      </c>
      <c r="O216" s="22">
        <v>0</v>
      </c>
      <c r="P216" s="22">
        <v>0</v>
      </c>
      <c r="Q216" s="22">
        <f t="shared" ref="Q216" si="933">O216+P216</f>
        <v>0</v>
      </c>
      <c r="R216" s="22">
        <v>0</v>
      </c>
      <c r="S216" s="22">
        <v>0</v>
      </c>
      <c r="T216" s="22">
        <v>0</v>
      </c>
      <c r="U216" s="22">
        <v>0</v>
      </c>
      <c r="V216" s="22">
        <f t="shared" ref="V216" si="934">T216+U216</f>
        <v>0</v>
      </c>
      <c r="W216" s="22">
        <v>15</v>
      </c>
      <c r="X216" s="22">
        <v>11</v>
      </c>
      <c r="Y216" s="22">
        <v>3</v>
      </c>
      <c r="Z216" s="22">
        <v>7</v>
      </c>
      <c r="AA216" s="22">
        <f t="shared" ref="AA216" si="935">Y216+Z216</f>
        <v>10</v>
      </c>
      <c r="AB216" s="22">
        <v>10</v>
      </c>
      <c r="AC216" s="22">
        <v>29</v>
      </c>
      <c r="AD216" s="22">
        <v>1</v>
      </c>
      <c r="AE216" s="22">
        <v>8</v>
      </c>
      <c r="AF216" s="22">
        <f t="shared" ref="AF216" si="936">AD216+AE216</f>
        <v>9</v>
      </c>
      <c r="AG216" s="22">
        <v>3</v>
      </c>
      <c r="AH216" s="22">
        <v>5</v>
      </c>
      <c r="AI216" s="22">
        <v>1</v>
      </c>
      <c r="AJ216" s="22">
        <v>4</v>
      </c>
      <c r="AK216" s="22">
        <f t="shared" ref="AK216" si="937">AI216+AJ216</f>
        <v>5</v>
      </c>
      <c r="AL216" s="22">
        <v>2</v>
      </c>
      <c r="AM216" s="22">
        <v>3</v>
      </c>
      <c r="AN216" s="22">
        <v>2</v>
      </c>
      <c r="AO216" s="22">
        <v>0</v>
      </c>
      <c r="AP216" s="22">
        <f t="shared" ref="AP216" si="938">AN216+AO216</f>
        <v>2</v>
      </c>
      <c r="AQ216" s="22">
        <v>0</v>
      </c>
      <c r="AR216" s="22">
        <v>0</v>
      </c>
      <c r="AS216" s="22">
        <v>0</v>
      </c>
      <c r="AT216" s="22">
        <v>0</v>
      </c>
      <c r="AU216" s="22">
        <f t="shared" ref="AU216" si="939">AS216+AT216</f>
        <v>0</v>
      </c>
      <c r="AV216" s="22">
        <v>0</v>
      </c>
      <c r="AW216" s="22">
        <v>0</v>
      </c>
      <c r="AX216" s="22">
        <v>0</v>
      </c>
      <c r="AY216" s="22">
        <v>0</v>
      </c>
      <c r="AZ216" s="22">
        <f t="shared" ref="AZ216" si="940">AX216+AY216</f>
        <v>0</v>
      </c>
      <c r="BA216" s="22">
        <v>0</v>
      </c>
      <c r="BB216" s="22">
        <v>0</v>
      </c>
      <c r="BC216" s="22">
        <v>0</v>
      </c>
      <c r="BD216" s="22">
        <v>0</v>
      </c>
      <c r="BE216" s="22">
        <f t="shared" ref="BE216" si="941">BC216+BD216</f>
        <v>0</v>
      </c>
      <c r="BF216" s="24">
        <f t="shared" si="910"/>
        <v>30</v>
      </c>
      <c r="BG216" s="24">
        <f t="shared" si="911"/>
        <v>48</v>
      </c>
      <c r="BH216" s="24">
        <f t="shared" si="912"/>
        <v>10</v>
      </c>
      <c r="BI216" s="24">
        <f t="shared" si="913"/>
        <v>19</v>
      </c>
      <c r="BJ216" s="24">
        <f t="shared" si="914"/>
        <v>29</v>
      </c>
      <c r="BK216" s="25">
        <v>2</v>
      </c>
      <c r="BL216" s="24" t="str">
        <f t="shared" si="915"/>
        <v>0</v>
      </c>
      <c r="BM216" s="24" t="str">
        <f t="shared" si="916"/>
        <v>0</v>
      </c>
      <c r="BN216" s="24">
        <f t="shared" si="917"/>
        <v>0</v>
      </c>
      <c r="BO216" s="24">
        <f t="shared" si="918"/>
        <v>10</v>
      </c>
      <c r="BP216" s="24">
        <f t="shared" si="919"/>
        <v>19</v>
      </c>
      <c r="BQ216" s="24">
        <f t="shared" si="920"/>
        <v>29</v>
      </c>
      <c r="BR216" s="124"/>
    </row>
    <row r="217" spans="1:71" ht="23.25" customHeight="1" x14ac:dyDescent="0.3">
      <c r="A217" s="20"/>
      <c r="B217" s="39" t="s">
        <v>96</v>
      </c>
      <c r="C217" s="22">
        <v>8</v>
      </c>
      <c r="D217" s="22">
        <v>1</v>
      </c>
      <c r="E217" s="22">
        <f>0+3+1</f>
        <v>4</v>
      </c>
      <c r="F217" s="22">
        <f>1+2+1</f>
        <v>4</v>
      </c>
      <c r="G217" s="22">
        <f t="shared" si="900"/>
        <v>8</v>
      </c>
      <c r="H217" s="22">
        <v>0</v>
      </c>
      <c r="I217" s="22">
        <v>0</v>
      </c>
      <c r="J217" s="22">
        <v>1</v>
      </c>
      <c r="K217" s="22">
        <v>0</v>
      </c>
      <c r="L217" s="22">
        <f t="shared" si="922"/>
        <v>1</v>
      </c>
      <c r="M217" s="22">
        <v>2</v>
      </c>
      <c r="N217" s="22">
        <v>2</v>
      </c>
      <c r="O217" s="22">
        <f>1+1</f>
        <v>2</v>
      </c>
      <c r="P217" s="22">
        <f>2+2</f>
        <v>4</v>
      </c>
      <c r="Q217" s="22">
        <f t="shared" si="901"/>
        <v>6</v>
      </c>
      <c r="R217" s="22">
        <v>10</v>
      </c>
      <c r="S217" s="22">
        <v>16</v>
      </c>
      <c r="T217" s="22">
        <v>4</v>
      </c>
      <c r="U217" s="22">
        <v>3</v>
      </c>
      <c r="V217" s="22">
        <f t="shared" si="902"/>
        <v>7</v>
      </c>
      <c r="W217" s="22">
        <v>3</v>
      </c>
      <c r="X217" s="22">
        <v>8</v>
      </c>
      <c r="Y217" s="22">
        <v>1</v>
      </c>
      <c r="Z217" s="22">
        <v>4</v>
      </c>
      <c r="AA217" s="22">
        <f t="shared" si="903"/>
        <v>5</v>
      </c>
      <c r="AB217" s="22">
        <v>3</v>
      </c>
      <c r="AC217" s="22">
        <v>6</v>
      </c>
      <c r="AD217" s="22">
        <v>1</v>
      </c>
      <c r="AE217" s="22">
        <v>0</v>
      </c>
      <c r="AF217" s="22">
        <f t="shared" si="904"/>
        <v>1</v>
      </c>
      <c r="AG217" s="22">
        <v>2</v>
      </c>
      <c r="AH217" s="22">
        <v>3</v>
      </c>
      <c r="AI217" s="22">
        <v>2</v>
      </c>
      <c r="AJ217" s="22">
        <v>0</v>
      </c>
      <c r="AK217" s="22">
        <f t="shared" si="905"/>
        <v>2</v>
      </c>
      <c r="AL217" s="22">
        <v>2</v>
      </c>
      <c r="AM217" s="22">
        <v>4</v>
      </c>
      <c r="AN217" s="22">
        <v>1</v>
      </c>
      <c r="AO217" s="22">
        <v>2</v>
      </c>
      <c r="AP217" s="22">
        <f t="shared" si="906"/>
        <v>3</v>
      </c>
      <c r="AQ217" s="22">
        <v>0</v>
      </c>
      <c r="AR217" s="22">
        <v>0</v>
      </c>
      <c r="AS217" s="22">
        <v>0</v>
      </c>
      <c r="AT217" s="22">
        <v>0</v>
      </c>
      <c r="AU217" s="22">
        <f t="shared" si="907"/>
        <v>0</v>
      </c>
      <c r="AV217" s="22">
        <v>0</v>
      </c>
      <c r="AW217" s="22">
        <v>0</v>
      </c>
      <c r="AX217" s="22">
        <v>0</v>
      </c>
      <c r="AY217" s="22">
        <v>0</v>
      </c>
      <c r="AZ217" s="22">
        <f t="shared" si="908"/>
        <v>0</v>
      </c>
      <c r="BA217" s="22">
        <v>0</v>
      </c>
      <c r="BB217" s="22">
        <v>0</v>
      </c>
      <c r="BC217" s="22">
        <v>0</v>
      </c>
      <c r="BD217" s="22">
        <v>0</v>
      </c>
      <c r="BE217" s="22">
        <f t="shared" si="909"/>
        <v>0</v>
      </c>
      <c r="BF217" s="24">
        <f t="shared" si="910"/>
        <v>30</v>
      </c>
      <c r="BG217" s="24">
        <f t="shared" si="911"/>
        <v>40</v>
      </c>
      <c r="BH217" s="24">
        <f t="shared" si="912"/>
        <v>16</v>
      </c>
      <c r="BI217" s="24">
        <f t="shared" si="913"/>
        <v>17</v>
      </c>
      <c r="BJ217" s="24">
        <f t="shared" si="914"/>
        <v>33</v>
      </c>
      <c r="BK217" s="25">
        <v>2</v>
      </c>
      <c r="BL217" s="24" t="str">
        <f t="shared" si="915"/>
        <v>0</v>
      </c>
      <c r="BM217" s="24" t="str">
        <f t="shared" si="916"/>
        <v>0</v>
      </c>
      <c r="BN217" s="24">
        <f t="shared" si="917"/>
        <v>0</v>
      </c>
      <c r="BO217" s="24">
        <f t="shared" si="918"/>
        <v>16</v>
      </c>
      <c r="BP217" s="24">
        <f t="shared" si="919"/>
        <v>17</v>
      </c>
      <c r="BQ217" s="24">
        <f t="shared" si="920"/>
        <v>33</v>
      </c>
      <c r="BR217" s="124"/>
    </row>
    <row r="218" spans="1:71" s="2" customFormat="1" ht="23.25" customHeight="1" x14ac:dyDescent="0.3">
      <c r="A218" s="4"/>
      <c r="B218" s="23" t="s">
        <v>47</v>
      </c>
      <c r="C218" s="24">
        <f>SUM(C209:C217)</f>
        <v>18</v>
      </c>
      <c r="D218" s="24">
        <f>SUM(D209:D217)</f>
        <v>14</v>
      </c>
      <c r="E218" s="24">
        <f t="shared" ref="E218:BQ218" si="942">SUM(E209:E217)</f>
        <v>13</v>
      </c>
      <c r="F218" s="24">
        <f t="shared" si="942"/>
        <v>9</v>
      </c>
      <c r="G218" s="24">
        <f t="shared" si="942"/>
        <v>22</v>
      </c>
      <c r="H218" s="24">
        <f>SUM(H209:H217)</f>
        <v>0</v>
      </c>
      <c r="I218" s="24">
        <f>SUM(I209:I217)</f>
        <v>0</v>
      </c>
      <c r="J218" s="24">
        <f t="shared" ref="J218:L218" si="943">SUM(J209:J217)</f>
        <v>30</v>
      </c>
      <c r="K218" s="24">
        <f t="shared" si="943"/>
        <v>8</v>
      </c>
      <c r="L218" s="24">
        <f t="shared" si="943"/>
        <v>38</v>
      </c>
      <c r="M218" s="24">
        <f t="shared" si="942"/>
        <v>12</v>
      </c>
      <c r="N218" s="24">
        <f t="shared" si="942"/>
        <v>39</v>
      </c>
      <c r="O218" s="24">
        <f t="shared" si="942"/>
        <v>27</v>
      </c>
      <c r="P218" s="24">
        <f t="shared" si="942"/>
        <v>11</v>
      </c>
      <c r="Q218" s="24">
        <f t="shared" si="942"/>
        <v>38</v>
      </c>
      <c r="R218" s="24">
        <f t="shared" si="942"/>
        <v>145</v>
      </c>
      <c r="S218" s="24">
        <f t="shared" ref="S218" si="944">SUM(S209:S217)</f>
        <v>154</v>
      </c>
      <c r="T218" s="24">
        <f t="shared" si="942"/>
        <v>53</v>
      </c>
      <c r="U218" s="24">
        <f t="shared" si="942"/>
        <v>30</v>
      </c>
      <c r="V218" s="24">
        <f t="shared" si="942"/>
        <v>83</v>
      </c>
      <c r="W218" s="24">
        <f t="shared" ref="W218:AK218" si="945">SUM(W209:W217)</f>
        <v>104</v>
      </c>
      <c r="X218" s="24">
        <f t="shared" ref="X218" si="946">SUM(X209:X217)</f>
        <v>107</v>
      </c>
      <c r="Y218" s="24">
        <f t="shared" si="945"/>
        <v>27</v>
      </c>
      <c r="Z218" s="24">
        <f t="shared" si="945"/>
        <v>20</v>
      </c>
      <c r="AA218" s="24">
        <f t="shared" si="945"/>
        <v>47</v>
      </c>
      <c r="AB218" s="24">
        <f t="shared" si="945"/>
        <v>91</v>
      </c>
      <c r="AC218" s="24">
        <f t="shared" ref="AC218" si="947">SUM(AC209:AC217)</f>
        <v>272</v>
      </c>
      <c r="AD218" s="24">
        <f t="shared" si="945"/>
        <v>25</v>
      </c>
      <c r="AE218" s="24">
        <f t="shared" si="945"/>
        <v>27</v>
      </c>
      <c r="AF218" s="24">
        <f t="shared" si="945"/>
        <v>52</v>
      </c>
      <c r="AG218" s="24">
        <f t="shared" si="945"/>
        <v>35</v>
      </c>
      <c r="AH218" s="24">
        <f t="shared" si="945"/>
        <v>44</v>
      </c>
      <c r="AI218" s="24">
        <f t="shared" si="945"/>
        <v>22</v>
      </c>
      <c r="AJ218" s="24">
        <f t="shared" si="945"/>
        <v>19</v>
      </c>
      <c r="AK218" s="24">
        <f t="shared" si="945"/>
        <v>41</v>
      </c>
      <c r="AL218" s="24">
        <f t="shared" si="942"/>
        <v>30</v>
      </c>
      <c r="AM218" s="24">
        <f t="shared" ref="AM218" si="948">SUM(AM209:AM217)</f>
        <v>39</v>
      </c>
      <c r="AN218" s="24">
        <f t="shared" si="942"/>
        <v>12</v>
      </c>
      <c r="AO218" s="24">
        <f t="shared" si="942"/>
        <v>9</v>
      </c>
      <c r="AP218" s="24">
        <f t="shared" si="942"/>
        <v>21</v>
      </c>
      <c r="AQ218" s="24">
        <f t="shared" si="942"/>
        <v>0</v>
      </c>
      <c r="AR218" s="24">
        <f t="shared" si="942"/>
        <v>0</v>
      </c>
      <c r="AS218" s="24">
        <f t="shared" si="942"/>
        <v>3</v>
      </c>
      <c r="AT218" s="24">
        <f t="shared" si="942"/>
        <v>1</v>
      </c>
      <c r="AU218" s="24">
        <f t="shared" si="942"/>
        <v>4</v>
      </c>
      <c r="AV218" s="24">
        <f t="shared" si="942"/>
        <v>0</v>
      </c>
      <c r="AW218" s="24">
        <f t="shared" si="942"/>
        <v>0</v>
      </c>
      <c r="AX218" s="24">
        <f t="shared" si="942"/>
        <v>0</v>
      </c>
      <c r="AY218" s="24">
        <f t="shared" si="942"/>
        <v>0</v>
      </c>
      <c r="AZ218" s="24">
        <f t="shared" si="942"/>
        <v>0</v>
      </c>
      <c r="BA218" s="24">
        <f t="shared" ref="BA218:BE218" si="949">SUM(BA209:BA217)</f>
        <v>0</v>
      </c>
      <c r="BB218" s="24">
        <f t="shared" si="949"/>
        <v>0</v>
      </c>
      <c r="BC218" s="24">
        <f t="shared" si="949"/>
        <v>5</v>
      </c>
      <c r="BD218" s="24">
        <f t="shared" si="949"/>
        <v>1</v>
      </c>
      <c r="BE218" s="24">
        <f t="shared" si="949"/>
        <v>6</v>
      </c>
      <c r="BF218" s="24">
        <f t="shared" si="910"/>
        <v>435</v>
      </c>
      <c r="BG218" s="24">
        <f t="shared" si="911"/>
        <v>669</v>
      </c>
      <c r="BH218" s="24">
        <f t="shared" si="912"/>
        <v>217</v>
      </c>
      <c r="BI218" s="24">
        <f t="shared" si="913"/>
        <v>135</v>
      </c>
      <c r="BJ218" s="24">
        <f t="shared" si="914"/>
        <v>352</v>
      </c>
      <c r="BK218" s="25"/>
      <c r="BL218" s="24">
        <f t="shared" si="942"/>
        <v>0</v>
      </c>
      <c r="BM218" s="24">
        <f t="shared" si="942"/>
        <v>0</v>
      </c>
      <c r="BN218" s="24">
        <f t="shared" si="942"/>
        <v>0</v>
      </c>
      <c r="BO218" s="24">
        <f t="shared" si="942"/>
        <v>217</v>
      </c>
      <c r="BP218" s="24">
        <f t="shared" si="942"/>
        <v>135</v>
      </c>
      <c r="BQ218" s="24">
        <f t="shared" si="942"/>
        <v>352</v>
      </c>
      <c r="BR218" s="124"/>
      <c r="BS218" s="1"/>
    </row>
    <row r="219" spans="1:71" s="2" customFormat="1" ht="23.25" customHeight="1" x14ac:dyDescent="0.3">
      <c r="A219" s="4"/>
      <c r="B219" s="23" t="s">
        <v>49</v>
      </c>
      <c r="C219" s="37">
        <f>C218</f>
        <v>18</v>
      </c>
      <c r="D219" s="37">
        <f>D218</f>
        <v>14</v>
      </c>
      <c r="E219" s="37">
        <f t="shared" ref="E219:BQ219" si="950">E218</f>
        <v>13</v>
      </c>
      <c r="F219" s="37">
        <f t="shared" si="950"/>
        <v>9</v>
      </c>
      <c r="G219" s="37">
        <f t="shared" si="950"/>
        <v>22</v>
      </c>
      <c r="H219" s="37">
        <f>H218</f>
        <v>0</v>
      </c>
      <c r="I219" s="37">
        <f>I218</f>
        <v>0</v>
      </c>
      <c r="J219" s="37">
        <f t="shared" ref="J219:L219" si="951">J218</f>
        <v>30</v>
      </c>
      <c r="K219" s="37">
        <f t="shared" si="951"/>
        <v>8</v>
      </c>
      <c r="L219" s="37">
        <f t="shared" si="951"/>
        <v>38</v>
      </c>
      <c r="M219" s="37">
        <f t="shared" si="950"/>
        <v>12</v>
      </c>
      <c r="N219" s="37">
        <f t="shared" si="950"/>
        <v>39</v>
      </c>
      <c r="O219" s="37">
        <f t="shared" si="950"/>
        <v>27</v>
      </c>
      <c r="P219" s="37">
        <f t="shared" si="950"/>
        <v>11</v>
      </c>
      <c r="Q219" s="37">
        <f t="shared" si="950"/>
        <v>38</v>
      </c>
      <c r="R219" s="37">
        <f t="shared" si="950"/>
        <v>145</v>
      </c>
      <c r="S219" s="37">
        <f t="shared" ref="S219:W220" si="952">S218</f>
        <v>154</v>
      </c>
      <c r="T219" s="37">
        <f t="shared" si="950"/>
        <v>53</v>
      </c>
      <c r="U219" s="37">
        <f t="shared" si="950"/>
        <v>30</v>
      </c>
      <c r="V219" s="37">
        <f t="shared" si="950"/>
        <v>83</v>
      </c>
      <c r="W219" s="37">
        <f t="shared" ref="W219:AK219" si="953">W218</f>
        <v>104</v>
      </c>
      <c r="X219" s="37">
        <f t="shared" ref="X219:AB220" si="954">X218</f>
        <v>107</v>
      </c>
      <c r="Y219" s="37">
        <f t="shared" si="953"/>
        <v>27</v>
      </c>
      <c r="Z219" s="37">
        <f t="shared" si="953"/>
        <v>20</v>
      </c>
      <c r="AA219" s="37">
        <f t="shared" si="953"/>
        <v>47</v>
      </c>
      <c r="AB219" s="37">
        <f t="shared" si="953"/>
        <v>91</v>
      </c>
      <c r="AC219" s="37">
        <f t="shared" ref="AC219:AL220" si="955">AC218</f>
        <v>272</v>
      </c>
      <c r="AD219" s="37">
        <f t="shared" si="953"/>
        <v>25</v>
      </c>
      <c r="AE219" s="37">
        <f t="shared" si="953"/>
        <v>27</v>
      </c>
      <c r="AF219" s="37">
        <f t="shared" si="953"/>
        <v>52</v>
      </c>
      <c r="AG219" s="37">
        <f t="shared" si="953"/>
        <v>35</v>
      </c>
      <c r="AH219" s="37">
        <f t="shared" si="953"/>
        <v>44</v>
      </c>
      <c r="AI219" s="37">
        <f t="shared" si="953"/>
        <v>22</v>
      </c>
      <c r="AJ219" s="37">
        <f t="shared" si="953"/>
        <v>19</v>
      </c>
      <c r="AK219" s="37">
        <f t="shared" si="953"/>
        <v>41</v>
      </c>
      <c r="AL219" s="37">
        <f t="shared" si="950"/>
        <v>30</v>
      </c>
      <c r="AM219" s="37">
        <f t="shared" ref="AM219:BB220" si="956">AM218</f>
        <v>39</v>
      </c>
      <c r="AN219" s="37">
        <f t="shared" si="950"/>
        <v>12</v>
      </c>
      <c r="AO219" s="37">
        <f t="shared" si="950"/>
        <v>9</v>
      </c>
      <c r="AP219" s="37">
        <f t="shared" si="950"/>
        <v>21</v>
      </c>
      <c r="AQ219" s="37">
        <f t="shared" si="950"/>
        <v>0</v>
      </c>
      <c r="AR219" s="37">
        <f t="shared" si="950"/>
        <v>0</v>
      </c>
      <c r="AS219" s="37">
        <f t="shared" si="950"/>
        <v>3</v>
      </c>
      <c r="AT219" s="37">
        <f t="shared" si="950"/>
        <v>1</v>
      </c>
      <c r="AU219" s="37">
        <f t="shared" si="950"/>
        <v>4</v>
      </c>
      <c r="AV219" s="37">
        <f t="shared" si="950"/>
        <v>0</v>
      </c>
      <c r="AW219" s="37">
        <f t="shared" si="950"/>
        <v>0</v>
      </c>
      <c r="AX219" s="37">
        <f t="shared" si="950"/>
        <v>0</v>
      </c>
      <c r="AY219" s="37">
        <f t="shared" si="950"/>
        <v>0</v>
      </c>
      <c r="AZ219" s="37">
        <f t="shared" si="950"/>
        <v>0</v>
      </c>
      <c r="BA219" s="37">
        <f t="shared" ref="BA219:BE219" si="957">BA218</f>
        <v>0</v>
      </c>
      <c r="BB219" s="37">
        <f t="shared" si="957"/>
        <v>0</v>
      </c>
      <c r="BC219" s="37">
        <f t="shared" si="957"/>
        <v>5</v>
      </c>
      <c r="BD219" s="37">
        <f t="shared" si="957"/>
        <v>1</v>
      </c>
      <c r="BE219" s="37">
        <f t="shared" si="957"/>
        <v>6</v>
      </c>
      <c r="BF219" s="37">
        <f t="shared" si="910"/>
        <v>435</v>
      </c>
      <c r="BG219" s="37">
        <f t="shared" si="911"/>
        <v>669</v>
      </c>
      <c r="BH219" s="37">
        <f t="shared" si="912"/>
        <v>217</v>
      </c>
      <c r="BI219" s="37">
        <f t="shared" si="913"/>
        <v>135</v>
      </c>
      <c r="BJ219" s="37">
        <f t="shared" si="914"/>
        <v>352</v>
      </c>
      <c r="BK219" s="38"/>
      <c r="BL219" s="37">
        <f t="shared" si="950"/>
        <v>0</v>
      </c>
      <c r="BM219" s="37">
        <f t="shared" si="950"/>
        <v>0</v>
      </c>
      <c r="BN219" s="37">
        <f t="shared" si="950"/>
        <v>0</v>
      </c>
      <c r="BO219" s="37">
        <f t="shared" si="950"/>
        <v>217</v>
      </c>
      <c r="BP219" s="37">
        <f t="shared" si="950"/>
        <v>135</v>
      </c>
      <c r="BQ219" s="24">
        <f t="shared" si="950"/>
        <v>352</v>
      </c>
      <c r="BR219" s="124"/>
      <c r="BS219" s="1"/>
    </row>
    <row r="220" spans="1:71" s="66" customFormat="1" ht="23.25" customHeight="1" x14ac:dyDescent="0.3">
      <c r="A220" s="67"/>
      <c r="B220" s="68" t="s">
        <v>34</v>
      </c>
      <c r="C220" s="69">
        <f>C219</f>
        <v>18</v>
      </c>
      <c r="D220" s="69">
        <f t="shared" ref="D220:R220" si="958">D219</f>
        <v>14</v>
      </c>
      <c r="E220" s="69">
        <f t="shared" si="958"/>
        <v>13</v>
      </c>
      <c r="F220" s="69">
        <f t="shared" si="958"/>
        <v>9</v>
      </c>
      <c r="G220" s="69">
        <f t="shared" si="958"/>
        <v>22</v>
      </c>
      <c r="H220" s="69">
        <f>H219</f>
        <v>0</v>
      </c>
      <c r="I220" s="69">
        <f t="shared" ref="I220:L220" si="959">I219</f>
        <v>0</v>
      </c>
      <c r="J220" s="69">
        <f t="shared" si="959"/>
        <v>30</v>
      </c>
      <c r="K220" s="69">
        <f t="shared" si="959"/>
        <v>8</v>
      </c>
      <c r="L220" s="69">
        <f t="shared" si="959"/>
        <v>38</v>
      </c>
      <c r="M220" s="69">
        <f t="shared" si="958"/>
        <v>12</v>
      </c>
      <c r="N220" s="69">
        <f t="shared" si="958"/>
        <v>39</v>
      </c>
      <c r="O220" s="69">
        <f t="shared" si="958"/>
        <v>27</v>
      </c>
      <c r="P220" s="69">
        <f t="shared" si="958"/>
        <v>11</v>
      </c>
      <c r="Q220" s="69">
        <f t="shared" si="958"/>
        <v>38</v>
      </c>
      <c r="R220" s="69">
        <f t="shared" si="958"/>
        <v>145</v>
      </c>
      <c r="S220" s="69">
        <f t="shared" si="952"/>
        <v>154</v>
      </c>
      <c r="T220" s="69">
        <f t="shared" si="952"/>
        <v>53</v>
      </c>
      <c r="U220" s="69">
        <f t="shared" si="952"/>
        <v>30</v>
      </c>
      <c r="V220" s="69">
        <f t="shared" si="952"/>
        <v>83</v>
      </c>
      <c r="W220" s="69">
        <f t="shared" si="952"/>
        <v>104</v>
      </c>
      <c r="X220" s="69">
        <f t="shared" si="954"/>
        <v>107</v>
      </c>
      <c r="Y220" s="69">
        <f t="shared" si="954"/>
        <v>27</v>
      </c>
      <c r="Z220" s="69">
        <f t="shared" si="954"/>
        <v>20</v>
      </c>
      <c r="AA220" s="69">
        <f t="shared" si="954"/>
        <v>47</v>
      </c>
      <c r="AB220" s="69">
        <f t="shared" si="954"/>
        <v>91</v>
      </c>
      <c r="AC220" s="69">
        <f t="shared" si="955"/>
        <v>272</v>
      </c>
      <c r="AD220" s="69">
        <f t="shared" si="955"/>
        <v>25</v>
      </c>
      <c r="AE220" s="69">
        <f t="shared" si="955"/>
        <v>27</v>
      </c>
      <c r="AF220" s="69">
        <f t="shared" si="955"/>
        <v>52</v>
      </c>
      <c r="AG220" s="69">
        <f t="shared" si="955"/>
        <v>35</v>
      </c>
      <c r="AH220" s="69">
        <f t="shared" si="955"/>
        <v>44</v>
      </c>
      <c r="AI220" s="69">
        <f t="shared" si="955"/>
        <v>22</v>
      </c>
      <c r="AJ220" s="69">
        <f t="shared" si="955"/>
        <v>19</v>
      </c>
      <c r="AK220" s="69">
        <f t="shared" si="955"/>
        <v>41</v>
      </c>
      <c r="AL220" s="69">
        <f t="shared" si="955"/>
        <v>30</v>
      </c>
      <c r="AM220" s="69">
        <f t="shared" si="956"/>
        <v>39</v>
      </c>
      <c r="AN220" s="69">
        <f t="shared" si="956"/>
        <v>12</v>
      </c>
      <c r="AO220" s="69">
        <f t="shared" si="956"/>
        <v>9</v>
      </c>
      <c r="AP220" s="69">
        <f t="shared" si="956"/>
        <v>21</v>
      </c>
      <c r="AQ220" s="69">
        <f t="shared" si="956"/>
        <v>0</v>
      </c>
      <c r="AR220" s="69">
        <f t="shared" si="956"/>
        <v>0</v>
      </c>
      <c r="AS220" s="69">
        <f t="shared" si="956"/>
        <v>3</v>
      </c>
      <c r="AT220" s="69">
        <f t="shared" si="956"/>
        <v>1</v>
      </c>
      <c r="AU220" s="69">
        <f t="shared" si="956"/>
        <v>4</v>
      </c>
      <c r="AV220" s="69">
        <f t="shared" si="956"/>
        <v>0</v>
      </c>
      <c r="AW220" s="69">
        <f t="shared" si="956"/>
        <v>0</v>
      </c>
      <c r="AX220" s="69">
        <f t="shared" si="956"/>
        <v>0</v>
      </c>
      <c r="AY220" s="69">
        <f t="shared" si="956"/>
        <v>0</v>
      </c>
      <c r="AZ220" s="69">
        <f t="shared" si="956"/>
        <v>0</v>
      </c>
      <c r="BA220" s="69">
        <f t="shared" si="956"/>
        <v>0</v>
      </c>
      <c r="BB220" s="69">
        <f t="shared" si="956"/>
        <v>0</v>
      </c>
      <c r="BC220" s="69">
        <f t="shared" ref="BC220:BE220" si="960">BC219</f>
        <v>5</v>
      </c>
      <c r="BD220" s="69">
        <f t="shared" si="960"/>
        <v>1</v>
      </c>
      <c r="BE220" s="69">
        <f t="shared" si="960"/>
        <v>6</v>
      </c>
      <c r="BF220" s="69">
        <f t="shared" si="910"/>
        <v>435</v>
      </c>
      <c r="BG220" s="69">
        <f t="shared" si="911"/>
        <v>669</v>
      </c>
      <c r="BH220" s="69">
        <f t="shared" si="912"/>
        <v>217</v>
      </c>
      <c r="BI220" s="69">
        <f t="shared" si="913"/>
        <v>135</v>
      </c>
      <c r="BJ220" s="69">
        <f t="shared" si="914"/>
        <v>352</v>
      </c>
      <c r="BK220" s="69">
        <f t="shared" ref="BK220:BQ220" si="961">BK219</f>
        <v>0</v>
      </c>
      <c r="BL220" s="69">
        <f t="shared" si="961"/>
        <v>0</v>
      </c>
      <c r="BM220" s="69">
        <f t="shared" si="961"/>
        <v>0</v>
      </c>
      <c r="BN220" s="69">
        <f t="shared" si="961"/>
        <v>0</v>
      </c>
      <c r="BO220" s="69">
        <f t="shared" si="961"/>
        <v>217</v>
      </c>
      <c r="BP220" s="69">
        <f t="shared" si="961"/>
        <v>135</v>
      </c>
      <c r="BQ220" s="123">
        <f t="shared" si="961"/>
        <v>352</v>
      </c>
      <c r="BR220" s="124"/>
      <c r="BS220" s="1"/>
    </row>
    <row r="221" spans="1:71" ht="23.25" customHeight="1" x14ac:dyDescent="0.3">
      <c r="A221" s="4" t="s">
        <v>45</v>
      </c>
      <c r="B221" s="21"/>
      <c r="C221" s="30"/>
      <c r="D221" s="31"/>
      <c r="E221" s="31"/>
      <c r="F221" s="31"/>
      <c r="G221" s="31"/>
      <c r="H221" s="31"/>
      <c r="I221" s="31"/>
      <c r="J221" s="31"/>
      <c r="K221" s="31"/>
      <c r="L221" s="31"/>
      <c r="M221" s="31"/>
      <c r="N221" s="31"/>
      <c r="O221" s="31"/>
      <c r="P221" s="31"/>
      <c r="Q221" s="31"/>
      <c r="R221" s="31"/>
      <c r="S221" s="31"/>
      <c r="T221" s="31"/>
      <c r="U221" s="31"/>
      <c r="V221" s="31"/>
      <c r="W221" s="31"/>
      <c r="X221" s="31"/>
      <c r="Y221" s="31"/>
      <c r="Z221" s="31"/>
      <c r="AA221" s="31"/>
      <c r="AB221" s="31"/>
      <c r="AC221" s="31"/>
      <c r="AD221" s="31"/>
      <c r="AE221" s="31"/>
      <c r="AF221" s="31"/>
      <c r="AG221" s="31"/>
      <c r="AH221" s="31"/>
      <c r="AI221" s="31"/>
      <c r="AJ221" s="31"/>
      <c r="AK221" s="31"/>
      <c r="AL221" s="31"/>
      <c r="AM221" s="31"/>
      <c r="AN221" s="31"/>
      <c r="AO221" s="31"/>
      <c r="AP221" s="31"/>
      <c r="AQ221" s="31"/>
      <c r="AR221" s="31"/>
      <c r="AS221" s="31"/>
      <c r="AT221" s="31"/>
      <c r="AU221" s="31"/>
      <c r="AV221" s="31"/>
      <c r="AW221" s="31"/>
      <c r="AX221" s="31"/>
      <c r="AY221" s="31"/>
      <c r="AZ221" s="31"/>
      <c r="BA221" s="31"/>
      <c r="BB221" s="31"/>
      <c r="BC221" s="31"/>
      <c r="BD221" s="31"/>
      <c r="BE221" s="31"/>
      <c r="BF221" s="31"/>
      <c r="BG221" s="31"/>
      <c r="BH221" s="31"/>
      <c r="BI221" s="31"/>
      <c r="BJ221" s="31"/>
      <c r="BK221" s="59"/>
      <c r="BL221" s="31"/>
      <c r="BM221" s="31"/>
      <c r="BN221" s="31"/>
      <c r="BO221" s="31"/>
      <c r="BP221" s="31"/>
      <c r="BQ221" s="51"/>
      <c r="BR221" s="124"/>
    </row>
    <row r="222" spans="1:71" ht="23.25" customHeight="1" x14ac:dyDescent="0.3">
      <c r="A222" s="4"/>
      <c r="B222" s="11" t="s">
        <v>48</v>
      </c>
      <c r="C222" s="30"/>
      <c r="D222" s="31"/>
      <c r="E222" s="31"/>
      <c r="F222" s="31"/>
      <c r="G222" s="31"/>
      <c r="H222" s="31"/>
      <c r="I222" s="31"/>
      <c r="J222" s="31"/>
      <c r="K222" s="31"/>
      <c r="L222" s="31"/>
      <c r="M222" s="31"/>
      <c r="N222" s="31"/>
      <c r="O222" s="31"/>
      <c r="P222" s="31"/>
      <c r="Q222" s="31"/>
      <c r="R222" s="31"/>
      <c r="S222" s="31"/>
      <c r="T222" s="31"/>
      <c r="U222" s="31"/>
      <c r="V222" s="31"/>
      <c r="W222" s="31"/>
      <c r="X222" s="31"/>
      <c r="Y222" s="31"/>
      <c r="Z222" s="31"/>
      <c r="AA222" s="31"/>
      <c r="AB222" s="31"/>
      <c r="AC222" s="31"/>
      <c r="AD222" s="31"/>
      <c r="AE222" s="31"/>
      <c r="AF222" s="31"/>
      <c r="AG222" s="31"/>
      <c r="AH222" s="31"/>
      <c r="AI222" s="31"/>
      <c r="AJ222" s="31"/>
      <c r="AK222" s="31"/>
      <c r="AL222" s="31"/>
      <c r="AM222" s="31"/>
      <c r="AN222" s="31"/>
      <c r="AO222" s="31"/>
      <c r="AP222" s="31"/>
      <c r="AQ222" s="31"/>
      <c r="AR222" s="31"/>
      <c r="AS222" s="31"/>
      <c r="AT222" s="31"/>
      <c r="AU222" s="31"/>
      <c r="AV222" s="31"/>
      <c r="AW222" s="31"/>
      <c r="AX222" s="31"/>
      <c r="AY222" s="31"/>
      <c r="AZ222" s="31"/>
      <c r="BA222" s="31"/>
      <c r="BB222" s="31"/>
      <c r="BC222" s="31"/>
      <c r="BD222" s="31"/>
      <c r="BE222" s="31"/>
      <c r="BF222" s="31"/>
      <c r="BG222" s="31"/>
      <c r="BH222" s="31"/>
      <c r="BI222" s="31"/>
      <c r="BJ222" s="31"/>
      <c r="BK222" s="59"/>
      <c r="BL222" s="31"/>
      <c r="BM222" s="31"/>
      <c r="BN222" s="31"/>
      <c r="BO222" s="31"/>
      <c r="BP222" s="31"/>
      <c r="BQ222" s="51"/>
      <c r="BR222" s="124"/>
    </row>
    <row r="223" spans="1:71" ht="23.25" customHeight="1" x14ac:dyDescent="0.3">
      <c r="A223" s="4"/>
      <c r="B223" s="5" t="s">
        <v>94</v>
      </c>
      <c r="C223" s="32"/>
      <c r="D223" s="92"/>
      <c r="E223" s="92"/>
      <c r="F223" s="92"/>
      <c r="G223" s="31"/>
      <c r="H223" s="31"/>
      <c r="I223" s="31"/>
      <c r="J223" s="31"/>
      <c r="K223" s="31"/>
      <c r="L223" s="31"/>
      <c r="M223" s="31"/>
      <c r="N223" s="31"/>
      <c r="O223" s="31"/>
      <c r="P223" s="31"/>
      <c r="Q223" s="31"/>
      <c r="R223" s="92"/>
      <c r="S223" s="92"/>
      <c r="T223" s="93"/>
      <c r="U223" s="93"/>
      <c r="V223" s="31"/>
      <c r="W223" s="31"/>
      <c r="X223" s="31"/>
      <c r="Y223" s="31"/>
      <c r="Z223" s="31"/>
      <c r="AA223" s="31"/>
      <c r="AB223" s="31"/>
      <c r="AC223" s="31"/>
      <c r="AD223" s="31"/>
      <c r="AE223" s="31"/>
      <c r="AF223" s="31"/>
      <c r="AG223" s="31"/>
      <c r="AH223" s="31"/>
      <c r="AI223" s="31"/>
      <c r="AJ223" s="31"/>
      <c r="AK223" s="31"/>
      <c r="AL223" s="92"/>
      <c r="AM223" s="92"/>
      <c r="AN223" s="92"/>
      <c r="AO223" s="92"/>
      <c r="AP223" s="31"/>
      <c r="AQ223" s="31"/>
      <c r="AR223" s="31"/>
      <c r="AS223" s="31"/>
      <c r="AT223" s="31"/>
      <c r="AU223" s="31"/>
      <c r="AV223" s="31"/>
      <c r="AW223" s="31"/>
      <c r="AX223" s="31"/>
      <c r="AY223" s="31"/>
      <c r="AZ223" s="31"/>
      <c r="BA223" s="31"/>
      <c r="BB223" s="31"/>
      <c r="BC223" s="31"/>
      <c r="BD223" s="31"/>
      <c r="BE223" s="31"/>
      <c r="BF223" s="31"/>
      <c r="BG223" s="31"/>
      <c r="BH223" s="31"/>
      <c r="BI223" s="31"/>
      <c r="BJ223" s="31"/>
      <c r="BK223" s="105"/>
      <c r="BL223" s="31"/>
      <c r="BM223" s="31"/>
      <c r="BN223" s="31"/>
      <c r="BO223" s="31"/>
      <c r="BP223" s="31"/>
      <c r="BQ223" s="51"/>
      <c r="BR223" s="124"/>
    </row>
    <row r="224" spans="1:71" s="2" customFormat="1" ht="23.25" customHeight="1" x14ac:dyDescent="0.3">
      <c r="A224" s="4"/>
      <c r="B224" s="39" t="s">
        <v>72</v>
      </c>
      <c r="C224" s="22">
        <v>20</v>
      </c>
      <c r="D224" s="22">
        <v>56</v>
      </c>
      <c r="E224" s="22">
        <v>13</v>
      </c>
      <c r="F224" s="22">
        <v>12</v>
      </c>
      <c r="G224" s="22">
        <f t="shared" ref="G224:G225" si="962">E224+F224</f>
        <v>25</v>
      </c>
      <c r="H224" s="22">
        <v>0</v>
      </c>
      <c r="I224" s="22">
        <v>0</v>
      </c>
      <c r="J224" s="22">
        <v>0</v>
      </c>
      <c r="K224" s="22">
        <v>4</v>
      </c>
      <c r="L224" s="22">
        <f>SUM(J224:K224)</f>
        <v>4</v>
      </c>
      <c r="M224" s="22">
        <v>10</v>
      </c>
      <c r="N224" s="22">
        <v>70</v>
      </c>
      <c r="O224" s="22">
        <f>5+1</f>
        <v>6</v>
      </c>
      <c r="P224" s="22">
        <v>11</v>
      </c>
      <c r="Q224" s="22">
        <f t="shared" ref="Q224:Q225" si="963">O224+P224</f>
        <v>17</v>
      </c>
      <c r="R224" s="22">
        <v>20</v>
      </c>
      <c r="S224" s="22">
        <v>128</v>
      </c>
      <c r="T224" s="22">
        <v>17</v>
      </c>
      <c r="U224" s="22">
        <v>16</v>
      </c>
      <c r="V224" s="22">
        <f t="shared" ref="V224:V225" si="964">T224+U224</f>
        <v>33</v>
      </c>
      <c r="W224" s="22">
        <v>20</v>
      </c>
      <c r="X224" s="22">
        <v>67</v>
      </c>
      <c r="Y224" s="22">
        <v>10</v>
      </c>
      <c r="Z224" s="22">
        <v>11</v>
      </c>
      <c r="AA224" s="22">
        <f t="shared" ref="AA224:AA225" si="965">Y224+Z224</f>
        <v>21</v>
      </c>
      <c r="AB224" s="22">
        <v>10</v>
      </c>
      <c r="AC224" s="22">
        <v>261</v>
      </c>
      <c r="AD224" s="22">
        <v>2</v>
      </c>
      <c r="AE224" s="22">
        <v>5</v>
      </c>
      <c r="AF224" s="22">
        <f t="shared" ref="AF224:AF225" si="966">AD224+AE224</f>
        <v>7</v>
      </c>
      <c r="AG224" s="22">
        <v>10</v>
      </c>
      <c r="AH224" s="22">
        <v>10</v>
      </c>
      <c r="AI224" s="22">
        <v>6</v>
      </c>
      <c r="AJ224" s="22">
        <v>3</v>
      </c>
      <c r="AK224" s="22">
        <f t="shared" ref="AK224:AK225" si="967">AI224+AJ224</f>
        <v>9</v>
      </c>
      <c r="AL224" s="22">
        <v>0</v>
      </c>
      <c r="AM224" s="22">
        <v>0</v>
      </c>
      <c r="AN224" s="22">
        <v>0</v>
      </c>
      <c r="AO224" s="22">
        <v>0</v>
      </c>
      <c r="AP224" s="22">
        <f t="shared" ref="AP224:AP225" si="968">AN224+AO224</f>
        <v>0</v>
      </c>
      <c r="AQ224" s="22">
        <v>0</v>
      </c>
      <c r="AR224" s="22">
        <v>0</v>
      </c>
      <c r="AS224" s="22">
        <v>2</v>
      </c>
      <c r="AT224" s="22">
        <v>0</v>
      </c>
      <c r="AU224" s="22">
        <f t="shared" ref="AU224:AU225" si="969">AS224+AT224</f>
        <v>2</v>
      </c>
      <c r="AV224" s="22">
        <v>0</v>
      </c>
      <c r="AW224" s="22">
        <v>0</v>
      </c>
      <c r="AX224" s="22">
        <v>0</v>
      </c>
      <c r="AY224" s="22">
        <v>0</v>
      </c>
      <c r="AZ224" s="22">
        <f t="shared" ref="AZ224:AZ225" si="970">AX224+AY224</f>
        <v>0</v>
      </c>
      <c r="BA224" s="22">
        <v>0</v>
      </c>
      <c r="BB224" s="22">
        <v>0</v>
      </c>
      <c r="BC224" s="22">
        <v>0</v>
      </c>
      <c r="BD224" s="22">
        <v>1</v>
      </c>
      <c r="BE224" s="22">
        <f t="shared" ref="BE224:BE225" si="971">BC224+BD224</f>
        <v>1</v>
      </c>
      <c r="BF224" s="24">
        <f t="shared" ref="BF224:BF228" si="972">C224+M224+R224+W224+AB224+AG224+AL224+AQ224+AV224+BA224+H224</f>
        <v>90</v>
      </c>
      <c r="BG224" s="24">
        <f t="shared" ref="BG224:BG228" si="973">D224+N224+S224+X224+AC224+AH224+AM224+AR224+AW224+BB224+I224</f>
        <v>592</v>
      </c>
      <c r="BH224" s="24">
        <f t="shared" ref="BH224:BH228" si="974">E224+O224+T224+Y224+AD224+AI224+AN224+AS224+AX224+BC224+J224</f>
        <v>56</v>
      </c>
      <c r="BI224" s="24">
        <f t="shared" ref="BI224:BI228" si="975">F224+P224+U224+Z224+AE224+AJ224+AO224+AT224+AY224+BD224+K224</f>
        <v>63</v>
      </c>
      <c r="BJ224" s="24">
        <f t="shared" ref="BJ224:BJ228" si="976">G224+Q224+V224+AA224+AF224+AK224+AP224+AU224+AZ224+BE224+L224</f>
        <v>119</v>
      </c>
      <c r="BK224" s="25">
        <v>2</v>
      </c>
      <c r="BL224" s="24" t="str">
        <f t="shared" ref="BL224:BL225" si="977">IF(BK224=1,BH224,"0")</f>
        <v>0</v>
      </c>
      <c r="BM224" s="24" t="str">
        <f t="shared" ref="BM224:BM225" si="978">IF(BK224=1,BI224,"0")</f>
        <v>0</v>
      </c>
      <c r="BN224" s="24">
        <f t="shared" ref="BN224:BN225" si="979">BL224+BM224</f>
        <v>0</v>
      </c>
      <c r="BO224" s="24">
        <f t="shared" ref="BO224:BO225" si="980">IF(BK224=2,BH224,"0")</f>
        <v>56</v>
      </c>
      <c r="BP224" s="24">
        <f t="shared" ref="BP224:BP225" si="981">IF(BK224=2,BI224,"0")</f>
        <v>63</v>
      </c>
      <c r="BQ224" s="24">
        <f t="shared" ref="BQ224:BQ225" si="982">BO224+BP224</f>
        <v>119</v>
      </c>
      <c r="BR224" s="124"/>
      <c r="BS224" s="1"/>
    </row>
    <row r="225" spans="1:71" ht="23.25" customHeight="1" x14ac:dyDescent="0.3">
      <c r="A225" s="20"/>
      <c r="B225" s="39" t="s">
        <v>32</v>
      </c>
      <c r="C225" s="22">
        <v>10</v>
      </c>
      <c r="D225" s="22">
        <v>4</v>
      </c>
      <c r="E225" s="22">
        <v>0</v>
      </c>
      <c r="F225" s="22">
        <v>3</v>
      </c>
      <c r="G225" s="22">
        <f t="shared" si="962"/>
        <v>3</v>
      </c>
      <c r="H225" s="22">
        <v>0</v>
      </c>
      <c r="I225" s="22">
        <v>0</v>
      </c>
      <c r="J225" s="22">
        <v>1</v>
      </c>
      <c r="K225" s="22">
        <v>4</v>
      </c>
      <c r="L225" s="22">
        <f>SUM(J225:K225)</f>
        <v>5</v>
      </c>
      <c r="M225" s="22">
        <v>10</v>
      </c>
      <c r="N225" s="22">
        <v>17</v>
      </c>
      <c r="O225" s="22">
        <f>5+7+3</f>
        <v>15</v>
      </c>
      <c r="P225" s="22">
        <f>7+8+2</f>
        <v>17</v>
      </c>
      <c r="Q225" s="22">
        <f t="shared" si="963"/>
        <v>32</v>
      </c>
      <c r="R225" s="22">
        <v>20</v>
      </c>
      <c r="S225" s="22">
        <v>70</v>
      </c>
      <c r="T225" s="22">
        <v>8</v>
      </c>
      <c r="U225" s="22">
        <v>22</v>
      </c>
      <c r="V225" s="22">
        <f t="shared" si="964"/>
        <v>30</v>
      </c>
      <c r="W225" s="22">
        <v>10</v>
      </c>
      <c r="X225" s="22">
        <v>38</v>
      </c>
      <c r="Y225" s="22">
        <v>1</v>
      </c>
      <c r="Z225" s="22">
        <v>3</v>
      </c>
      <c r="AA225" s="22">
        <f t="shared" si="965"/>
        <v>4</v>
      </c>
      <c r="AB225" s="22">
        <v>10</v>
      </c>
      <c r="AC225" s="22">
        <v>183</v>
      </c>
      <c r="AD225" s="22">
        <v>2</v>
      </c>
      <c r="AE225" s="22">
        <v>6</v>
      </c>
      <c r="AF225" s="22">
        <f t="shared" si="966"/>
        <v>8</v>
      </c>
      <c r="AG225" s="22">
        <v>10</v>
      </c>
      <c r="AH225" s="22">
        <v>10</v>
      </c>
      <c r="AI225" s="22">
        <v>2</v>
      </c>
      <c r="AJ225" s="22">
        <v>8</v>
      </c>
      <c r="AK225" s="22">
        <f t="shared" si="967"/>
        <v>10</v>
      </c>
      <c r="AL225" s="22">
        <v>0</v>
      </c>
      <c r="AM225" s="22">
        <v>0</v>
      </c>
      <c r="AN225" s="22">
        <v>1</v>
      </c>
      <c r="AO225" s="22">
        <v>0</v>
      </c>
      <c r="AP225" s="22">
        <f t="shared" si="968"/>
        <v>1</v>
      </c>
      <c r="AQ225" s="22">
        <v>0</v>
      </c>
      <c r="AR225" s="22">
        <v>0</v>
      </c>
      <c r="AS225" s="22">
        <v>0</v>
      </c>
      <c r="AT225" s="22">
        <v>0</v>
      </c>
      <c r="AU225" s="22">
        <f t="shared" si="969"/>
        <v>0</v>
      </c>
      <c r="AV225" s="22">
        <v>0</v>
      </c>
      <c r="AW225" s="22">
        <v>0</v>
      </c>
      <c r="AX225" s="22">
        <v>0</v>
      </c>
      <c r="AY225" s="22">
        <v>0</v>
      </c>
      <c r="AZ225" s="22">
        <f t="shared" si="970"/>
        <v>0</v>
      </c>
      <c r="BA225" s="22">
        <v>0</v>
      </c>
      <c r="BB225" s="22">
        <v>0</v>
      </c>
      <c r="BC225" s="22">
        <v>0</v>
      </c>
      <c r="BD225" s="22">
        <v>0</v>
      </c>
      <c r="BE225" s="22">
        <f t="shared" si="971"/>
        <v>0</v>
      </c>
      <c r="BF225" s="24">
        <f t="shared" si="972"/>
        <v>70</v>
      </c>
      <c r="BG225" s="24">
        <f t="shared" si="973"/>
        <v>322</v>
      </c>
      <c r="BH225" s="24">
        <f t="shared" si="974"/>
        <v>30</v>
      </c>
      <c r="BI225" s="24">
        <f t="shared" si="975"/>
        <v>63</v>
      </c>
      <c r="BJ225" s="24">
        <f t="shared" si="976"/>
        <v>93</v>
      </c>
      <c r="BK225" s="25">
        <v>2</v>
      </c>
      <c r="BL225" s="24" t="str">
        <f t="shared" si="977"/>
        <v>0</v>
      </c>
      <c r="BM225" s="24" t="str">
        <f t="shared" si="978"/>
        <v>0</v>
      </c>
      <c r="BN225" s="24">
        <f t="shared" si="979"/>
        <v>0</v>
      </c>
      <c r="BO225" s="24">
        <f t="shared" si="980"/>
        <v>30</v>
      </c>
      <c r="BP225" s="24">
        <f t="shared" si="981"/>
        <v>63</v>
      </c>
      <c r="BQ225" s="24">
        <f t="shared" si="982"/>
        <v>93</v>
      </c>
      <c r="BR225" s="124"/>
    </row>
    <row r="226" spans="1:71" s="2" customFormat="1" ht="23.25" customHeight="1" x14ac:dyDescent="0.3">
      <c r="A226" s="4"/>
      <c r="B226" s="23" t="s">
        <v>47</v>
      </c>
      <c r="C226" s="37">
        <f>SUM(C224:C225)</f>
        <v>30</v>
      </c>
      <c r="D226" s="37">
        <f>SUM(D224:D225)</f>
        <v>60</v>
      </c>
      <c r="E226" s="37">
        <f t="shared" ref="E226:BQ226" si="983">SUM(E224:E225)</f>
        <v>13</v>
      </c>
      <c r="F226" s="37">
        <f t="shared" si="983"/>
        <v>15</v>
      </c>
      <c r="G226" s="37">
        <f t="shared" si="983"/>
        <v>28</v>
      </c>
      <c r="H226" s="37">
        <f>SUM(H224:H225)</f>
        <v>0</v>
      </c>
      <c r="I226" s="37">
        <f>SUM(I224:I225)</f>
        <v>0</v>
      </c>
      <c r="J226" s="37">
        <f t="shared" ref="J226:L226" si="984">SUM(J224:J225)</f>
        <v>1</v>
      </c>
      <c r="K226" s="37">
        <f t="shared" si="984"/>
        <v>8</v>
      </c>
      <c r="L226" s="37">
        <f t="shared" si="984"/>
        <v>9</v>
      </c>
      <c r="M226" s="37">
        <f t="shared" si="983"/>
        <v>20</v>
      </c>
      <c r="N226" s="37">
        <f t="shared" si="983"/>
        <v>87</v>
      </c>
      <c r="O226" s="37">
        <f t="shared" si="983"/>
        <v>21</v>
      </c>
      <c r="P226" s="37">
        <f t="shared" si="983"/>
        <v>28</v>
      </c>
      <c r="Q226" s="37">
        <f t="shared" si="983"/>
        <v>49</v>
      </c>
      <c r="R226" s="37">
        <f t="shared" si="983"/>
        <v>40</v>
      </c>
      <c r="S226" s="37">
        <f t="shared" ref="S226" si="985">SUM(S224:S225)</f>
        <v>198</v>
      </c>
      <c r="T226" s="37">
        <f t="shared" si="983"/>
        <v>25</v>
      </c>
      <c r="U226" s="37">
        <f t="shared" si="983"/>
        <v>38</v>
      </c>
      <c r="V226" s="37">
        <f t="shared" si="983"/>
        <v>63</v>
      </c>
      <c r="W226" s="37">
        <f t="shared" ref="W226:AK226" si="986">SUM(W224:W225)</f>
        <v>30</v>
      </c>
      <c r="X226" s="37">
        <f t="shared" ref="X226" si="987">SUM(X224:X225)</f>
        <v>105</v>
      </c>
      <c r="Y226" s="37">
        <f t="shared" si="986"/>
        <v>11</v>
      </c>
      <c r="Z226" s="37">
        <f t="shared" si="986"/>
        <v>14</v>
      </c>
      <c r="AA226" s="37">
        <f t="shared" si="986"/>
        <v>25</v>
      </c>
      <c r="AB226" s="37">
        <f t="shared" si="986"/>
        <v>20</v>
      </c>
      <c r="AC226" s="37">
        <f t="shared" ref="AC226" si="988">SUM(AC224:AC225)</f>
        <v>444</v>
      </c>
      <c r="AD226" s="37">
        <f t="shared" si="986"/>
        <v>4</v>
      </c>
      <c r="AE226" s="37">
        <f t="shared" si="986"/>
        <v>11</v>
      </c>
      <c r="AF226" s="37">
        <f t="shared" si="986"/>
        <v>15</v>
      </c>
      <c r="AG226" s="37">
        <f t="shared" si="986"/>
        <v>20</v>
      </c>
      <c r="AH226" s="37">
        <f t="shared" si="986"/>
        <v>20</v>
      </c>
      <c r="AI226" s="37">
        <f t="shared" si="986"/>
        <v>8</v>
      </c>
      <c r="AJ226" s="37">
        <f t="shared" si="986"/>
        <v>11</v>
      </c>
      <c r="AK226" s="37">
        <f t="shared" si="986"/>
        <v>19</v>
      </c>
      <c r="AL226" s="37">
        <f t="shared" si="983"/>
        <v>0</v>
      </c>
      <c r="AM226" s="37">
        <f t="shared" ref="AM226" si="989">SUM(AM224:AM225)</f>
        <v>0</v>
      </c>
      <c r="AN226" s="37">
        <f t="shared" si="983"/>
        <v>1</v>
      </c>
      <c r="AO226" s="37">
        <f t="shared" si="983"/>
        <v>0</v>
      </c>
      <c r="AP226" s="37">
        <f t="shared" si="983"/>
        <v>1</v>
      </c>
      <c r="AQ226" s="37">
        <f>SUM(AQ224:AQ225)</f>
        <v>0</v>
      </c>
      <c r="AR226" s="37">
        <f>SUM(AR224:AR225)</f>
        <v>0</v>
      </c>
      <c r="AS226" s="37">
        <f t="shared" ref="AS226:AU226" si="990">SUM(AS224:AS225)</f>
        <v>2</v>
      </c>
      <c r="AT226" s="37">
        <f t="shared" si="990"/>
        <v>0</v>
      </c>
      <c r="AU226" s="37">
        <f t="shared" si="990"/>
        <v>2</v>
      </c>
      <c r="AV226" s="37">
        <f t="shared" si="983"/>
        <v>0</v>
      </c>
      <c r="AW226" s="37">
        <f t="shared" si="983"/>
        <v>0</v>
      </c>
      <c r="AX226" s="37">
        <f t="shared" si="983"/>
        <v>0</v>
      </c>
      <c r="AY226" s="37">
        <f t="shared" si="983"/>
        <v>0</v>
      </c>
      <c r="AZ226" s="37">
        <f t="shared" si="983"/>
        <v>0</v>
      </c>
      <c r="BA226" s="37">
        <f t="shared" ref="BA226:BE226" si="991">SUM(BA224:BA225)</f>
        <v>0</v>
      </c>
      <c r="BB226" s="37">
        <f t="shared" si="991"/>
        <v>0</v>
      </c>
      <c r="BC226" s="37">
        <f t="shared" si="991"/>
        <v>0</v>
      </c>
      <c r="BD226" s="37">
        <f t="shared" si="991"/>
        <v>1</v>
      </c>
      <c r="BE226" s="37">
        <f t="shared" si="991"/>
        <v>1</v>
      </c>
      <c r="BF226" s="37">
        <f t="shared" si="972"/>
        <v>160</v>
      </c>
      <c r="BG226" s="37">
        <f t="shared" si="973"/>
        <v>914</v>
      </c>
      <c r="BH226" s="37">
        <f t="shared" si="974"/>
        <v>86</v>
      </c>
      <c r="BI226" s="37">
        <f t="shared" si="975"/>
        <v>126</v>
      </c>
      <c r="BJ226" s="37">
        <f t="shared" si="976"/>
        <v>212</v>
      </c>
      <c r="BK226" s="38"/>
      <c r="BL226" s="37">
        <f t="shared" si="983"/>
        <v>0</v>
      </c>
      <c r="BM226" s="37">
        <f t="shared" si="983"/>
        <v>0</v>
      </c>
      <c r="BN226" s="37">
        <f t="shared" si="983"/>
        <v>0</v>
      </c>
      <c r="BO226" s="37">
        <f t="shared" si="983"/>
        <v>86</v>
      </c>
      <c r="BP226" s="37">
        <f t="shared" si="983"/>
        <v>126</v>
      </c>
      <c r="BQ226" s="24">
        <f t="shared" si="983"/>
        <v>212</v>
      </c>
      <c r="BR226" s="124"/>
      <c r="BS226" s="1"/>
    </row>
    <row r="227" spans="1:71" s="2" customFormat="1" ht="23.25" customHeight="1" x14ac:dyDescent="0.3">
      <c r="A227" s="4"/>
      <c r="B227" s="23" t="s">
        <v>49</v>
      </c>
      <c r="C227" s="37">
        <f>C226</f>
        <v>30</v>
      </c>
      <c r="D227" s="37">
        <f>D226</f>
        <v>60</v>
      </c>
      <c r="E227" s="37">
        <f t="shared" ref="E227:BQ228" si="992">E226</f>
        <v>13</v>
      </c>
      <c r="F227" s="37">
        <f t="shared" si="992"/>
        <v>15</v>
      </c>
      <c r="G227" s="37">
        <f t="shared" si="992"/>
        <v>28</v>
      </c>
      <c r="H227" s="37">
        <f>H226</f>
        <v>0</v>
      </c>
      <c r="I227" s="37">
        <f>I226</f>
        <v>0</v>
      </c>
      <c r="J227" s="37">
        <f t="shared" ref="J227:L227" si="993">J226</f>
        <v>1</v>
      </c>
      <c r="K227" s="37">
        <f t="shared" si="993"/>
        <v>8</v>
      </c>
      <c r="L227" s="37">
        <f t="shared" si="993"/>
        <v>9</v>
      </c>
      <c r="M227" s="37">
        <f t="shared" si="992"/>
        <v>20</v>
      </c>
      <c r="N227" s="37">
        <f t="shared" si="992"/>
        <v>87</v>
      </c>
      <c r="O227" s="37">
        <f t="shared" si="992"/>
        <v>21</v>
      </c>
      <c r="P227" s="37">
        <f t="shared" si="992"/>
        <v>28</v>
      </c>
      <c r="Q227" s="37">
        <f t="shared" si="992"/>
        <v>49</v>
      </c>
      <c r="R227" s="37">
        <f t="shared" si="992"/>
        <v>40</v>
      </c>
      <c r="S227" s="37">
        <f t="shared" ref="S227" si="994">S226</f>
        <v>198</v>
      </c>
      <c r="T227" s="37">
        <f t="shared" si="992"/>
        <v>25</v>
      </c>
      <c r="U227" s="37">
        <f t="shared" si="992"/>
        <v>38</v>
      </c>
      <c r="V227" s="37">
        <f t="shared" si="992"/>
        <v>63</v>
      </c>
      <c r="W227" s="37">
        <f t="shared" ref="W227:AK228" si="995">W226</f>
        <v>30</v>
      </c>
      <c r="X227" s="37">
        <f t="shared" ref="X227" si="996">X226</f>
        <v>105</v>
      </c>
      <c r="Y227" s="37">
        <f t="shared" si="995"/>
        <v>11</v>
      </c>
      <c r="Z227" s="37">
        <f t="shared" si="995"/>
        <v>14</v>
      </c>
      <c r="AA227" s="37">
        <f t="shared" si="995"/>
        <v>25</v>
      </c>
      <c r="AB227" s="37">
        <f t="shared" si="995"/>
        <v>20</v>
      </c>
      <c r="AC227" s="37">
        <f t="shared" ref="AC227" si="997">AC226</f>
        <v>444</v>
      </c>
      <c r="AD227" s="37">
        <f t="shared" si="995"/>
        <v>4</v>
      </c>
      <c r="AE227" s="37">
        <f t="shared" si="995"/>
        <v>11</v>
      </c>
      <c r="AF227" s="37">
        <f t="shared" si="995"/>
        <v>15</v>
      </c>
      <c r="AG227" s="37">
        <f t="shared" si="995"/>
        <v>20</v>
      </c>
      <c r="AH227" s="37">
        <f t="shared" si="995"/>
        <v>20</v>
      </c>
      <c r="AI227" s="37">
        <f t="shared" si="995"/>
        <v>8</v>
      </c>
      <c r="AJ227" s="37">
        <f t="shared" si="995"/>
        <v>11</v>
      </c>
      <c r="AK227" s="37">
        <f t="shared" si="995"/>
        <v>19</v>
      </c>
      <c r="AL227" s="37">
        <f t="shared" si="992"/>
        <v>0</v>
      </c>
      <c r="AM227" s="37">
        <f t="shared" ref="AM227" si="998">AM226</f>
        <v>0</v>
      </c>
      <c r="AN227" s="37">
        <f t="shared" si="992"/>
        <v>1</v>
      </c>
      <c r="AO227" s="37">
        <f t="shared" si="992"/>
        <v>0</v>
      </c>
      <c r="AP227" s="37">
        <f t="shared" si="992"/>
        <v>1</v>
      </c>
      <c r="AQ227" s="37">
        <f>AQ226</f>
        <v>0</v>
      </c>
      <c r="AR227" s="37">
        <f>AR226</f>
        <v>0</v>
      </c>
      <c r="AS227" s="37">
        <f t="shared" ref="AS227:AU227" si="999">AS226</f>
        <v>2</v>
      </c>
      <c r="AT227" s="37">
        <f t="shared" si="999"/>
        <v>0</v>
      </c>
      <c r="AU227" s="37">
        <f t="shared" si="999"/>
        <v>2</v>
      </c>
      <c r="AV227" s="37">
        <f t="shared" si="992"/>
        <v>0</v>
      </c>
      <c r="AW227" s="37">
        <f t="shared" si="992"/>
        <v>0</v>
      </c>
      <c r="AX227" s="37">
        <f t="shared" si="992"/>
        <v>0</v>
      </c>
      <c r="AY227" s="37">
        <f t="shared" si="992"/>
        <v>0</v>
      </c>
      <c r="AZ227" s="37">
        <f t="shared" si="992"/>
        <v>0</v>
      </c>
      <c r="BA227" s="37">
        <f t="shared" ref="BA227:BE228" si="1000">BA226</f>
        <v>0</v>
      </c>
      <c r="BB227" s="37">
        <f t="shared" si="1000"/>
        <v>0</v>
      </c>
      <c r="BC227" s="37">
        <f t="shared" si="1000"/>
        <v>0</v>
      </c>
      <c r="BD227" s="37">
        <f t="shared" si="1000"/>
        <v>1</v>
      </c>
      <c r="BE227" s="37">
        <f t="shared" si="1000"/>
        <v>1</v>
      </c>
      <c r="BF227" s="37">
        <f t="shared" si="972"/>
        <v>160</v>
      </c>
      <c r="BG227" s="37">
        <f t="shared" si="973"/>
        <v>914</v>
      </c>
      <c r="BH227" s="37">
        <f t="shared" si="974"/>
        <v>86</v>
      </c>
      <c r="BI227" s="37">
        <f t="shared" si="975"/>
        <v>126</v>
      </c>
      <c r="BJ227" s="37">
        <f t="shared" si="976"/>
        <v>212</v>
      </c>
      <c r="BK227" s="38"/>
      <c r="BL227" s="37">
        <f t="shared" si="992"/>
        <v>0</v>
      </c>
      <c r="BM227" s="37">
        <f t="shared" si="992"/>
        <v>0</v>
      </c>
      <c r="BN227" s="37">
        <f t="shared" si="992"/>
        <v>0</v>
      </c>
      <c r="BO227" s="37">
        <f t="shared" si="992"/>
        <v>86</v>
      </c>
      <c r="BP227" s="37">
        <f t="shared" si="992"/>
        <v>126</v>
      </c>
      <c r="BQ227" s="24">
        <f t="shared" si="992"/>
        <v>212</v>
      </c>
      <c r="BR227" s="124"/>
      <c r="BS227" s="1"/>
    </row>
    <row r="228" spans="1:71" s="2" customFormat="1" ht="23.25" customHeight="1" x14ac:dyDescent="0.3">
      <c r="A228" s="26"/>
      <c r="B228" s="27" t="s">
        <v>34</v>
      </c>
      <c r="C228" s="46">
        <f>C227</f>
        <v>30</v>
      </c>
      <c r="D228" s="46">
        <f>D227</f>
        <v>60</v>
      </c>
      <c r="E228" s="46">
        <f t="shared" si="992"/>
        <v>13</v>
      </c>
      <c r="F228" s="46">
        <f t="shared" si="992"/>
        <v>15</v>
      </c>
      <c r="G228" s="46">
        <f t="shared" si="992"/>
        <v>28</v>
      </c>
      <c r="H228" s="46">
        <f>H227</f>
        <v>0</v>
      </c>
      <c r="I228" s="46">
        <f>I227</f>
        <v>0</v>
      </c>
      <c r="J228" s="46">
        <f t="shared" ref="J228:L228" si="1001">J227</f>
        <v>1</v>
      </c>
      <c r="K228" s="46">
        <f t="shared" si="1001"/>
        <v>8</v>
      </c>
      <c r="L228" s="46">
        <f t="shared" si="1001"/>
        <v>9</v>
      </c>
      <c r="M228" s="46">
        <f t="shared" si="992"/>
        <v>20</v>
      </c>
      <c r="N228" s="46">
        <f t="shared" si="992"/>
        <v>87</v>
      </c>
      <c r="O228" s="46">
        <f t="shared" si="992"/>
        <v>21</v>
      </c>
      <c r="P228" s="46">
        <f t="shared" si="992"/>
        <v>28</v>
      </c>
      <c r="Q228" s="46">
        <f t="shared" si="992"/>
        <v>49</v>
      </c>
      <c r="R228" s="46">
        <f t="shared" si="992"/>
        <v>40</v>
      </c>
      <c r="S228" s="46">
        <f t="shared" ref="S228" si="1002">S227</f>
        <v>198</v>
      </c>
      <c r="T228" s="46">
        <f t="shared" si="992"/>
        <v>25</v>
      </c>
      <c r="U228" s="46">
        <f t="shared" si="992"/>
        <v>38</v>
      </c>
      <c r="V228" s="46">
        <f t="shared" si="992"/>
        <v>63</v>
      </c>
      <c r="W228" s="46">
        <f t="shared" ref="W228:AG228" si="1003">W227</f>
        <v>30</v>
      </c>
      <c r="X228" s="46">
        <f t="shared" ref="X228" si="1004">X227</f>
        <v>105</v>
      </c>
      <c r="Y228" s="46">
        <f t="shared" si="1003"/>
        <v>11</v>
      </c>
      <c r="Z228" s="46">
        <f t="shared" si="1003"/>
        <v>14</v>
      </c>
      <c r="AA228" s="46">
        <f t="shared" si="1003"/>
        <v>25</v>
      </c>
      <c r="AB228" s="46">
        <f t="shared" si="1003"/>
        <v>20</v>
      </c>
      <c r="AC228" s="46">
        <f t="shared" ref="AC228" si="1005">AC227</f>
        <v>444</v>
      </c>
      <c r="AD228" s="46">
        <f t="shared" si="1003"/>
        <v>4</v>
      </c>
      <c r="AE228" s="46">
        <f t="shared" si="1003"/>
        <v>11</v>
      </c>
      <c r="AF228" s="46">
        <f t="shared" si="1003"/>
        <v>15</v>
      </c>
      <c r="AG228" s="46">
        <f t="shared" si="1003"/>
        <v>20</v>
      </c>
      <c r="AH228" s="46">
        <f t="shared" si="995"/>
        <v>20</v>
      </c>
      <c r="AI228" s="46">
        <f t="shared" si="995"/>
        <v>8</v>
      </c>
      <c r="AJ228" s="46">
        <f t="shared" si="995"/>
        <v>11</v>
      </c>
      <c r="AK228" s="46">
        <f t="shared" si="995"/>
        <v>19</v>
      </c>
      <c r="AL228" s="46">
        <f t="shared" si="992"/>
        <v>0</v>
      </c>
      <c r="AM228" s="46">
        <f t="shared" ref="AM228" si="1006">AM227</f>
        <v>0</v>
      </c>
      <c r="AN228" s="46">
        <f t="shared" si="992"/>
        <v>1</v>
      </c>
      <c r="AO228" s="46">
        <f t="shared" si="992"/>
        <v>0</v>
      </c>
      <c r="AP228" s="46">
        <f t="shared" si="992"/>
        <v>1</v>
      </c>
      <c r="AQ228" s="46">
        <f>AQ227</f>
        <v>0</v>
      </c>
      <c r="AR228" s="46">
        <f>AR227</f>
        <v>0</v>
      </c>
      <c r="AS228" s="46">
        <f t="shared" ref="AS228:AU228" si="1007">AS227</f>
        <v>2</v>
      </c>
      <c r="AT228" s="46">
        <f t="shared" si="1007"/>
        <v>0</v>
      </c>
      <c r="AU228" s="46">
        <f t="shared" si="1007"/>
        <v>2</v>
      </c>
      <c r="AV228" s="46">
        <f t="shared" si="992"/>
        <v>0</v>
      </c>
      <c r="AW228" s="46">
        <f t="shared" si="992"/>
        <v>0</v>
      </c>
      <c r="AX228" s="46">
        <f t="shared" si="992"/>
        <v>0</v>
      </c>
      <c r="AY228" s="46">
        <f t="shared" si="992"/>
        <v>0</v>
      </c>
      <c r="AZ228" s="46">
        <f t="shared" si="992"/>
        <v>0</v>
      </c>
      <c r="BA228" s="46">
        <f t="shared" ref="BA228" si="1008">BA227</f>
        <v>0</v>
      </c>
      <c r="BB228" s="46">
        <f t="shared" si="1000"/>
        <v>0</v>
      </c>
      <c r="BC228" s="46">
        <f t="shared" si="1000"/>
        <v>0</v>
      </c>
      <c r="BD228" s="46">
        <f t="shared" si="1000"/>
        <v>1</v>
      </c>
      <c r="BE228" s="46">
        <f t="shared" si="1000"/>
        <v>1</v>
      </c>
      <c r="BF228" s="46">
        <f t="shared" si="972"/>
        <v>160</v>
      </c>
      <c r="BG228" s="46">
        <f t="shared" si="973"/>
        <v>914</v>
      </c>
      <c r="BH228" s="46">
        <f t="shared" si="974"/>
        <v>86</v>
      </c>
      <c r="BI228" s="46">
        <f t="shared" si="975"/>
        <v>126</v>
      </c>
      <c r="BJ228" s="46">
        <f t="shared" si="976"/>
        <v>212</v>
      </c>
      <c r="BK228" s="47"/>
      <c r="BL228" s="46">
        <f t="shared" si="992"/>
        <v>0</v>
      </c>
      <c r="BM228" s="46">
        <f t="shared" si="992"/>
        <v>0</v>
      </c>
      <c r="BN228" s="46">
        <f t="shared" si="992"/>
        <v>0</v>
      </c>
      <c r="BO228" s="46">
        <f t="shared" si="992"/>
        <v>86</v>
      </c>
      <c r="BP228" s="46">
        <f t="shared" si="992"/>
        <v>126</v>
      </c>
      <c r="BQ228" s="28">
        <f t="shared" si="992"/>
        <v>212</v>
      </c>
      <c r="BR228" s="124"/>
      <c r="BS228" s="1"/>
    </row>
    <row r="229" spans="1:71" s="2" customFormat="1" ht="23.25" customHeight="1" x14ac:dyDescent="0.3">
      <c r="A229" s="107" t="s">
        <v>104</v>
      </c>
      <c r="B229" s="114"/>
      <c r="C229" s="109"/>
      <c r="D229" s="110"/>
      <c r="E229" s="110"/>
      <c r="F229" s="110"/>
      <c r="G229" s="110"/>
      <c r="H229" s="110"/>
      <c r="I229" s="110"/>
      <c r="J229" s="110"/>
      <c r="K229" s="110"/>
      <c r="L229" s="110"/>
      <c r="M229" s="110"/>
      <c r="N229" s="110"/>
      <c r="O229" s="110"/>
      <c r="P229" s="110"/>
      <c r="Q229" s="110"/>
      <c r="R229" s="110"/>
      <c r="S229" s="110"/>
      <c r="T229" s="110"/>
      <c r="U229" s="110"/>
      <c r="V229" s="110"/>
      <c r="W229" s="110"/>
      <c r="X229" s="110"/>
      <c r="Y229" s="110"/>
      <c r="Z229" s="110"/>
      <c r="AA229" s="110"/>
      <c r="AB229" s="110"/>
      <c r="AC229" s="110"/>
      <c r="AD229" s="110"/>
      <c r="AE229" s="110"/>
      <c r="AF229" s="110"/>
      <c r="AG229" s="110"/>
      <c r="AH229" s="110"/>
      <c r="AI229" s="110"/>
      <c r="AJ229" s="110"/>
      <c r="AK229" s="110"/>
      <c r="AL229" s="110"/>
      <c r="AM229" s="110"/>
      <c r="AN229" s="110"/>
      <c r="AO229" s="110"/>
      <c r="AP229" s="110"/>
      <c r="AQ229" s="110"/>
      <c r="AR229" s="110"/>
      <c r="AS229" s="110"/>
      <c r="AT229" s="110"/>
      <c r="AU229" s="110"/>
      <c r="AV229" s="110"/>
      <c r="AW229" s="110"/>
      <c r="AX229" s="110"/>
      <c r="AY229" s="110"/>
      <c r="AZ229" s="110"/>
      <c r="BA229" s="110"/>
      <c r="BB229" s="110"/>
      <c r="BC229" s="110"/>
      <c r="BD229" s="110"/>
      <c r="BE229" s="110"/>
      <c r="BF229" s="110"/>
      <c r="BG229" s="110"/>
      <c r="BH229" s="31"/>
      <c r="BI229" s="31"/>
      <c r="BJ229" s="31"/>
      <c r="BK229" s="59"/>
      <c r="BL229" s="31"/>
      <c r="BM229" s="31"/>
      <c r="BN229" s="31"/>
      <c r="BO229" s="31"/>
      <c r="BP229" s="31"/>
      <c r="BQ229" s="51"/>
      <c r="BR229" s="124"/>
      <c r="BS229" s="1"/>
    </row>
    <row r="230" spans="1:71" s="2" customFormat="1" ht="23.25" customHeight="1" x14ac:dyDescent="0.3">
      <c r="A230" s="4"/>
      <c r="B230" s="41" t="s">
        <v>48</v>
      </c>
      <c r="C230" s="30"/>
      <c r="D230" s="31"/>
      <c r="E230" s="31"/>
      <c r="F230" s="31"/>
      <c r="G230" s="31"/>
      <c r="H230" s="31"/>
      <c r="I230" s="31"/>
      <c r="J230" s="31"/>
      <c r="K230" s="31"/>
      <c r="L230" s="31"/>
      <c r="M230" s="31"/>
      <c r="N230" s="31"/>
      <c r="O230" s="31"/>
      <c r="P230" s="31"/>
      <c r="Q230" s="31"/>
      <c r="R230" s="31"/>
      <c r="S230" s="31"/>
      <c r="T230" s="31"/>
      <c r="U230" s="31"/>
      <c r="V230" s="31"/>
      <c r="W230" s="31"/>
      <c r="X230" s="31"/>
      <c r="Y230" s="31"/>
      <c r="Z230" s="31"/>
      <c r="AA230" s="31"/>
      <c r="AB230" s="31"/>
      <c r="AC230" s="31"/>
      <c r="AD230" s="31"/>
      <c r="AE230" s="31"/>
      <c r="AF230" s="31"/>
      <c r="AG230" s="31"/>
      <c r="AH230" s="31"/>
      <c r="AI230" s="31"/>
      <c r="AJ230" s="31"/>
      <c r="AK230" s="31"/>
      <c r="AL230" s="31"/>
      <c r="AM230" s="31"/>
      <c r="AN230" s="31"/>
      <c r="AO230" s="31"/>
      <c r="AP230" s="31"/>
      <c r="AQ230" s="31"/>
      <c r="AR230" s="31"/>
      <c r="AS230" s="31"/>
      <c r="AT230" s="31"/>
      <c r="AU230" s="31"/>
      <c r="AV230" s="31"/>
      <c r="AW230" s="31"/>
      <c r="AX230" s="31"/>
      <c r="AY230" s="31"/>
      <c r="AZ230" s="31"/>
      <c r="BA230" s="31"/>
      <c r="BB230" s="31"/>
      <c r="BC230" s="31"/>
      <c r="BD230" s="31"/>
      <c r="BE230" s="31"/>
      <c r="BF230" s="31"/>
      <c r="BG230" s="31"/>
      <c r="BH230" s="31"/>
      <c r="BI230" s="31"/>
      <c r="BJ230" s="31"/>
      <c r="BK230" s="59"/>
      <c r="BL230" s="31"/>
      <c r="BM230" s="31"/>
      <c r="BN230" s="31"/>
      <c r="BO230" s="31"/>
      <c r="BP230" s="31"/>
      <c r="BQ230" s="51"/>
      <c r="BR230" s="124"/>
      <c r="BS230" s="1"/>
    </row>
    <row r="231" spans="1:71" ht="23.25" customHeight="1" x14ac:dyDescent="0.3">
      <c r="A231" s="4"/>
      <c r="B231" s="5" t="s">
        <v>56</v>
      </c>
      <c r="C231" s="36"/>
      <c r="D231" s="93"/>
      <c r="E231" s="93"/>
      <c r="F231" s="93"/>
      <c r="G231" s="31"/>
      <c r="H231" s="31"/>
      <c r="I231" s="31"/>
      <c r="J231" s="31"/>
      <c r="K231" s="31"/>
      <c r="L231" s="31"/>
      <c r="M231" s="31"/>
      <c r="N231" s="31"/>
      <c r="O231" s="31"/>
      <c r="P231" s="31"/>
      <c r="Q231" s="31"/>
      <c r="R231" s="93"/>
      <c r="S231" s="93"/>
      <c r="T231" s="93"/>
      <c r="U231" s="93"/>
      <c r="V231" s="31"/>
      <c r="W231" s="31"/>
      <c r="X231" s="31"/>
      <c r="Y231" s="31"/>
      <c r="Z231" s="31"/>
      <c r="AA231" s="31"/>
      <c r="AB231" s="31"/>
      <c r="AC231" s="31"/>
      <c r="AD231" s="31"/>
      <c r="AE231" s="31"/>
      <c r="AF231" s="31"/>
      <c r="AG231" s="93"/>
      <c r="AH231" s="93"/>
      <c r="AI231" s="93"/>
      <c r="AJ231" s="93"/>
      <c r="AK231" s="31"/>
      <c r="AL231" s="93"/>
      <c r="AM231" s="93"/>
      <c r="AN231" s="93"/>
      <c r="AO231" s="93"/>
      <c r="AP231" s="31"/>
      <c r="AQ231" s="31"/>
      <c r="AR231" s="31"/>
      <c r="AS231" s="31"/>
      <c r="AT231" s="31"/>
      <c r="AU231" s="31"/>
      <c r="AV231" s="31"/>
      <c r="AW231" s="31"/>
      <c r="AX231" s="31"/>
      <c r="AY231" s="31"/>
      <c r="AZ231" s="31"/>
      <c r="BA231" s="31"/>
      <c r="BB231" s="31"/>
      <c r="BC231" s="31"/>
      <c r="BD231" s="31"/>
      <c r="BE231" s="31"/>
      <c r="BF231" s="31"/>
      <c r="BG231" s="31"/>
      <c r="BH231" s="31"/>
      <c r="BI231" s="31"/>
      <c r="BJ231" s="31"/>
      <c r="BK231" s="105"/>
      <c r="BL231" s="31"/>
      <c r="BM231" s="31"/>
      <c r="BN231" s="31"/>
      <c r="BO231" s="31"/>
      <c r="BP231" s="31"/>
      <c r="BQ231" s="51"/>
      <c r="BR231" s="124"/>
    </row>
    <row r="232" spans="1:71" ht="23.25" customHeight="1" x14ac:dyDescent="0.3">
      <c r="A232" s="12"/>
      <c r="B232" s="39" t="s">
        <v>84</v>
      </c>
      <c r="C232" s="22">
        <v>0</v>
      </c>
      <c r="D232" s="22">
        <v>0</v>
      </c>
      <c r="E232" s="22">
        <v>0</v>
      </c>
      <c r="F232" s="22">
        <v>0</v>
      </c>
      <c r="G232" s="22">
        <f t="shared" ref="G232" si="1009">E232+F232</f>
        <v>0</v>
      </c>
      <c r="H232" s="22">
        <v>0</v>
      </c>
      <c r="I232" s="22">
        <v>0</v>
      </c>
      <c r="J232" s="22">
        <v>0</v>
      </c>
      <c r="K232" s="22">
        <v>3</v>
      </c>
      <c r="L232" s="22">
        <f>SUM(J232:K232)</f>
        <v>3</v>
      </c>
      <c r="M232" s="22">
        <v>0</v>
      </c>
      <c r="N232" s="22">
        <v>0</v>
      </c>
      <c r="O232" s="22">
        <v>0</v>
      </c>
      <c r="P232" s="22">
        <v>0</v>
      </c>
      <c r="Q232" s="22">
        <f t="shared" ref="Q232" si="1010">O232+P232</f>
        <v>0</v>
      </c>
      <c r="R232" s="22">
        <v>35</v>
      </c>
      <c r="S232" s="22">
        <v>36</v>
      </c>
      <c r="T232" s="22">
        <v>3</v>
      </c>
      <c r="U232" s="22">
        <v>15</v>
      </c>
      <c r="V232" s="22">
        <f t="shared" ref="V232" si="1011">T232+U232</f>
        <v>18</v>
      </c>
      <c r="W232" s="22">
        <v>15</v>
      </c>
      <c r="X232" s="22">
        <v>9</v>
      </c>
      <c r="Y232" s="22">
        <v>0</v>
      </c>
      <c r="Z232" s="22">
        <v>3</v>
      </c>
      <c r="AA232" s="22">
        <f t="shared" ref="AA232" si="1012">Y232+Z232</f>
        <v>3</v>
      </c>
      <c r="AB232" s="22">
        <v>2</v>
      </c>
      <c r="AC232" s="22">
        <v>49</v>
      </c>
      <c r="AD232" s="22">
        <v>1</v>
      </c>
      <c r="AE232" s="22">
        <v>11</v>
      </c>
      <c r="AF232" s="22">
        <f t="shared" ref="AF232" si="1013">AD232+AE232</f>
        <v>12</v>
      </c>
      <c r="AG232" s="22">
        <v>2</v>
      </c>
      <c r="AH232" s="22">
        <v>12</v>
      </c>
      <c r="AI232" s="22">
        <v>0</v>
      </c>
      <c r="AJ232" s="22">
        <v>9</v>
      </c>
      <c r="AK232" s="22">
        <f t="shared" ref="AK232" si="1014">AI232+AJ232</f>
        <v>9</v>
      </c>
      <c r="AL232" s="22">
        <v>1</v>
      </c>
      <c r="AM232" s="22">
        <v>7</v>
      </c>
      <c r="AN232" s="22">
        <v>0</v>
      </c>
      <c r="AO232" s="22">
        <v>4</v>
      </c>
      <c r="AP232" s="22">
        <f t="shared" ref="AP232" si="1015">AN232+AO232</f>
        <v>4</v>
      </c>
      <c r="AQ232" s="22">
        <v>0</v>
      </c>
      <c r="AR232" s="22">
        <v>0</v>
      </c>
      <c r="AS232" s="22">
        <v>0</v>
      </c>
      <c r="AT232" s="22">
        <v>0</v>
      </c>
      <c r="AU232" s="22">
        <f t="shared" ref="AU232" si="1016">AS232+AT232</f>
        <v>0</v>
      </c>
      <c r="AV232" s="22">
        <v>0</v>
      </c>
      <c r="AW232" s="22">
        <v>0</v>
      </c>
      <c r="AX232" s="22">
        <v>0</v>
      </c>
      <c r="AY232" s="22">
        <v>0</v>
      </c>
      <c r="AZ232" s="22">
        <f t="shared" ref="AZ232" si="1017">AX232+AY232</f>
        <v>0</v>
      </c>
      <c r="BA232" s="22">
        <v>0</v>
      </c>
      <c r="BB232" s="22">
        <v>0</v>
      </c>
      <c r="BC232" s="22">
        <v>0</v>
      </c>
      <c r="BD232" s="22">
        <v>0</v>
      </c>
      <c r="BE232" s="22">
        <f t="shared" ref="BE232" si="1018">BC232+BD232</f>
        <v>0</v>
      </c>
      <c r="BF232" s="24">
        <f t="shared" ref="BF232:BF233" si="1019">C232+M232+R232+W232+AB232+AG232+AL232+AQ232+AV232+BA232+H232</f>
        <v>55</v>
      </c>
      <c r="BG232" s="24">
        <f t="shared" ref="BG232:BG233" si="1020">D232+N232+S232+X232+AC232+AH232+AM232+AR232+AW232+BB232+I232</f>
        <v>113</v>
      </c>
      <c r="BH232" s="24">
        <f t="shared" ref="BH232:BH233" si="1021">E232+O232+T232+Y232+AD232+AI232+AN232+AS232+AX232+BC232+J232</f>
        <v>4</v>
      </c>
      <c r="BI232" s="24">
        <f t="shared" ref="BI232:BI233" si="1022">F232+P232+U232+Z232+AE232+AJ232+AO232+AT232+AY232+BD232+K232</f>
        <v>45</v>
      </c>
      <c r="BJ232" s="24">
        <f t="shared" ref="BJ232:BJ233" si="1023">G232+Q232+V232+AA232+AF232+AK232+AP232+AU232+AZ232+BE232+L232</f>
        <v>49</v>
      </c>
      <c r="BK232" s="25">
        <v>2</v>
      </c>
      <c r="BL232" s="24" t="str">
        <f t="shared" ref="BL232" si="1024">IF(BK232=1,BH232,"0")</f>
        <v>0</v>
      </c>
      <c r="BM232" s="24" t="str">
        <f t="shared" ref="BM232" si="1025">IF(BK232=1,BI232,"0")</f>
        <v>0</v>
      </c>
      <c r="BN232" s="24">
        <f t="shared" ref="BN232" si="1026">BL232+BM232</f>
        <v>0</v>
      </c>
      <c r="BO232" s="24">
        <f t="shared" ref="BO232" si="1027">IF(BK232=2,BH232,"0")</f>
        <v>4</v>
      </c>
      <c r="BP232" s="24">
        <f t="shared" ref="BP232" si="1028">IF(BK232=2,BI232,"0")</f>
        <v>45</v>
      </c>
      <c r="BQ232" s="24">
        <f t="shared" ref="BQ232" si="1029">BO232+BP232</f>
        <v>49</v>
      </c>
      <c r="BR232" s="124"/>
    </row>
    <row r="233" spans="1:71" s="2" customFormat="1" ht="23.25" customHeight="1" x14ac:dyDescent="0.3">
      <c r="A233" s="60"/>
      <c r="B233" s="23" t="s">
        <v>47</v>
      </c>
      <c r="C233" s="24">
        <f>SUM(C232)</f>
        <v>0</v>
      </c>
      <c r="D233" s="24">
        <f>SUM(D232)</f>
        <v>0</v>
      </c>
      <c r="E233" s="24">
        <f t="shared" ref="E233:BQ233" si="1030">SUM(E232)</f>
        <v>0</v>
      </c>
      <c r="F233" s="24">
        <f t="shared" si="1030"/>
        <v>0</v>
      </c>
      <c r="G233" s="24">
        <f t="shared" si="1030"/>
        <v>0</v>
      </c>
      <c r="H233" s="24">
        <f>SUM(H232)</f>
        <v>0</v>
      </c>
      <c r="I233" s="24">
        <f t="shared" ref="I233:L233" si="1031">SUM(I232)</f>
        <v>0</v>
      </c>
      <c r="J233" s="24">
        <f t="shared" si="1031"/>
        <v>0</v>
      </c>
      <c r="K233" s="24">
        <f t="shared" si="1031"/>
        <v>3</v>
      </c>
      <c r="L233" s="24">
        <f t="shared" si="1031"/>
        <v>3</v>
      </c>
      <c r="M233" s="24">
        <f t="shared" si="1030"/>
        <v>0</v>
      </c>
      <c r="N233" s="24">
        <f t="shared" si="1030"/>
        <v>0</v>
      </c>
      <c r="O233" s="24">
        <f t="shared" si="1030"/>
        <v>0</v>
      </c>
      <c r="P233" s="24">
        <f t="shared" si="1030"/>
        <v>0</v>
      </c>
      <c r="Q233" s="24">
        <f t="shared" si="1030"/>
        <v>0</v>
      </c>
      <c r="R233" s="24">
        <f t="shared" si="1030"/>
        <v>35</v>
      </c>
      <c r="S233" s="24">
        <f t="shared" si="1030"/>
        <v>36</v>
      </c>
      <c r="T233" s="24">
        <f t="shared" si="1030"/>
        <v>3</v>
      </c>
      <c r="U233" s="24">
        <f t="shared" si="1030"/>
        <v>15</v>
      </c>
      <c r="V233" s="24">
        <f t="shared" si="1030"/>
        <v>18</v>
      </c>
      <c r="W233" s="24">
        <f t="shared" ref="W233:AK233" si="1032">SUM(W232)</f>
        <v>15</v>
      </c>
      <c r="X233" s="24">
        <f t="shared" si="1032"/>
        <v>9</v>
      </c>
      <c r="Y233" s="24">
        <f t="shared" si="1032"/>
        <v>0</v>
      </c>
      <c r="Z233" s="24">
        <f t="shared" si="1032"/>
        <v>3</v>
      </c>
      <c r="AA233" s="24">
        <f t="shared" si="1032"/>
        <v>3</v>
      </c>
      <c r="AB233" s="24">
        <f t="shared" si="1032"/>
        <v>2</v>
      </c>
      <c r="AC233" s="24">
        <f t="shared" si="1032"/>
        <v>49</v>
      </c>
      <c r="AD233" s="24">
        <f t="shared" si="1032"/>
        <v>1</v>
      </c>
      <c r="AE233" s="24">
        <f t="shared" si="1032"/>
        <v>11</v>
      </c>
      <c r="AF233" s="24">
        <f t="shared" si="1032"/>
        <v>12</v>
      </c>
      <c r="AG233" s="24">
        <f t="shared" si="1032"/>
        <v>2</v>
      </c>
      <c r="AH233" s="24">
        <f t="shared" si="1032"/>
        <v>12</v>
      </c>
      <c r="AI233" s="24">
        <f t="shared" si="1032"/>
        <v>0</v>
      </c>
      <c r="AJ233" s="24">
        <f t="shared" si="1032"/>
        <v>9</v>
      </c>
      <c r="AK233" s="24">
        <f t="shared" si="1032"/>
        <v>9</v>
      </c>
      <c r="AL233" s="24">
        <f t="shared" si="1030"/>
        <v>1</v>
      </c>
      <c r="AM233" s="24">
        <f t="shared" si="1030"/>
        <v>7</v>
      </c>
      <c r="AN233" s="24">
        <f t="shared" si="1030"/>
        <v>0</v>
      </c>
      <c r="AO233" s="24">
        <f t="shared" si="1030"/>
        <v>4</v>
      </c>
      <c r="AP233" s="24">
        <f t="shared" si="1030"/>
        <v>4</v>
      </c>
      <c r="AQ233" s="24">
        <f t="shared" si="1030"/>
        <v>0</v>
      </c>
      <c r="AR233" s="24">
        <f t="shared" si="1030"/>
        <v>0</v>
      </c>
      <c r="AS233" s="24">
        <f t="shared" si="1030"/>
        <v>0</v>
      </c>
      <c r="AT233" s="24">
        <f t="shared" si="1030"/>
        <v>0</v>
      </c>
      <c r="AU233" s="24">
        <f t="shared" si="1030"/>
        <v>0</v>
      </c>
      <c r="AV233" s="24">
        <f t="shared" si="1030"/>
        <v>0</v>
      </c>
      <c r="AW233" s="24">
        <f t="shared" si="1030"/>
        <v>0</v>
      </c>
      <c r="AX233" s="24">
        <f t="shared" si="1030"/>
        <v>0</v>
      </c>
      <c r="AY233" s="24">
        <f t="shared" si="1030"/>
        <v>0</v>
      </c>
      <c r="AZ233" s="24">
        <f t="shared" si="1030"/>
        <v>0</v>
      </c>
      <c r="BA233" s="24">
        <f t="shared" ref="BA233:BE233" si="1033">SUM(BA232)</f>
        <v>0</v>
      </c>
      <c r="BB233" s="24">
        <f t="shared" si="1033"/>
        <v>0</v>
      </c>
      <c r="BC233" s="24">
        <f t="shared" si="1033"/>
        <v>0</v>
      </c>
      <c r="BD233" s="24">
        <f t="shared" si="1033"/>
        <v>0</v>
      </c>
      <c r="BE233" s="24">
        <f t="shared" si="1033"/>
        <v>0</v>
      </c>
      <c r="BF233" s="24">
        <f t="shared" si="1019"/>
        <v>55</v>
      </c>
      <c r="BG233" s="24">
        <f t="shared" si="1020"/>
        <v>113</v>
      </c>
      <c r="BH233" s="24">
        <f t="shared" si="1021"/>
        <v>4</v>
      </c>
      <c r="BI233" s="24">
        <f t="shared" si="1022"/>
        <v>45</v>
      </c>
      <c r="BJ233" s="24">
        <f t="shared" si="1023"/>
        <v>49</v>
      </c>
      <c r="BK233" s="25">
        <f t="shared" si="1030"/>
        <v>2</v>
      </c>
      <c r="BL233" s="24">
        <f t="shared" si="1030"/>
        <v>0</v>
      </c>
      <c r="BM233" s="24">
        <f t="shared" si="1030"/>
        <v>0</v>
      </c>
      <c r="BN233" s="24">
        <f t="shared" si="1030"/>
        <v>0</v>
      </c>
      <c r="BO233" s="24">
        <f t="shared" si="1030"/>
        <v>4</v>
      </c>
      <c r="BP233" s="24">
        <f t="shared" si="1030"/>
        <v>45</v>
      </c>
      <c r="BQ233" s="24">
        <f t="shared" si="1030"/>
        <v>49</v>
      </c>
      <c r="BR233" s="124"/>
      <c r="BS233" s="1"/>
    </row>
    <row r="234" spans="1:71" ht="23.25" customHeight="1" x14ac:dyDescent="0.3">
      <c r="A234" s="20"/>
      <c r="B234" s="5" t="s">
        <v>57</v>
      </c>
      <c r="C234" s="128"/>
      <c r="D234" s="128"/>
      <c r="E234" s="128"/>
      <c r="F234" s="128"/>
      <c r="G234" s="22"/>
      <c r="H234" s="22"/>
      <c r="I234" s="22"/>
      <c r="J234" s="22"/>
      <c r="K234" s="22"/>
      <c r="L234" s="22"/>
      <c r="M234" s="22"/>
      <c r="N234" s="22"/>
      <c r="O234" s="22"/>
      <c r="P234" s="22"/>
      <c r="Q234" s="22"/>
      <c r="R234" s="128"/>
      <c r="S234" s="128"/>
      <c r="T234" s="63"/>
      <c r="U234" s="63"/>
      <c r="V234" s="22"/>
      <c r="W234" s="22"/>
      <c r="X234" s="22"/>
      <c r="Y234" s="22"/>
      <c r="Z234" s="22"/>
      <c r="AA234" s="22"/>
      <c r="AB234" s="22"/>
      <c r="AC234" s="22"/>
      <c r="AD234" s="22"/>
      <c r="AE234" s="22"/>
      <c r="AF234" s="22"/>
      <c r="AG234" s="128"/>
      <c r="AH234" s="128"/>
      <c r="AI234" s="128"/>
      <c r="AJ234" s="128"/>
      <c r="AK234" s="22"/>
      <c r="AL234" s="128"/>
      <c r="AM234" s="128"/>
      <c r="AN234" s="128"/>
      <c r="AO234" s="128"/>
      <c r="AP234" s="22"/>
      <c r="AQ234" s="22"/>
      <c r="AR234" s="22"/>
      <c r="AS234" s="22"/>
      <c r="AT234" s="22"/>
      <c r="AU234" s="22"/>
      <c r="AV234" s="22"/>
      <c r="AW234" s="22"/>
      <c r="AX234" s="22"/>
      <c r="AY234" s="22"/>
      <c r="AZ234" s="22"/>
      <c r="BA234" s="22"/>
      <c r="BB234" s="22"/>
      <c r="BC234" s="22"/>
      <c r="BD234" s="22"/>
      <c r="BE234" s="22"/>
      <c r="BF234" s="22"/>
      <c r="BG234" s="22"/>
      <c r="BH234" s="22"/>
      <c r="BI234" s="22"/>
      <c r="BJ234" s="22"/>
      <c r="BK234" s="126"/>
      <c r="BL234" s="22"/>
      <c r="BM234" s="22"/>
      <c r="BN234" s="22"/>
      <c r="BO234" s="22"/>
      <c r="BP234" s="22"/>
      <c r="BQ234" s="22"/>
      <c r="BR234" s="124"/>
    </row>
    <row r="235" spans="1:71" ht="23.25" customHeight="1" x14ac:dyDescent="0.3">
      <c r="A235" s="20"/>
      <c r="B235" s="21" t="s">
        <v>130</v>
      </c>
      <c r="C235" s="22">
        <v>0</v>
      </c>
      <c r="D235" s="22">
        <v>0</v>
      </c>
      <c r="E235" s="22">
        <v>0</v>
      </c>
      <c r="F235" s="22">
        <v>0</v>
      </c>
      <c r="G235" s="22">
        <f t="shared" ref="G235" si="1034">E235+F235</f>
        <v>0</v>
      </c>
      <c r="H235" s="22">
        <v>0</v>
      </c>
      <c r="I235" s="22">
        <v>0</v>
      </c>
      <c r="J235" s="22">
        <v>0</v>
      </c>
      <c r="K235" s="22">
        <v>1</v>
      </c>
      <c r="L235" s="22">
        <f>SUM(J235:K235)</f>
        <v>1</v>
      </c>
      <c r="M235" s="22">
        <v>0</v>
      </c>
      <c r="N235" s="22">
        <v>0</v>
      </c>
      <c r="O235" s="22">
        <v>0</v>
      </c>
      <c r="P235" s="22">
        <v>0</v>
      </c>
      <c r="Q235" s="22">
        <f t="shared" ref="Q235:Q236" si="1035">O235+P235</f>
        <v>0</v>
      </c>
      <c r="R235" s="22">
        <v>20</v>
      </c>
      <c r="S235" s="22">
        <v>2</v>
      </c>
      <c r="T235" s="22">
        <v>0</v>
      </c>
      <c r="U235" s="22">
        <v>2</v>
      </c>
      <c r="V235" s="22">
        <f t="shared" ref="V235" si="1036">T235+U235</f>
        <v>2</v>
      </c>
      <c r="W235" s="22">
        <v>5</v>
      </c>
      <c r="X235" s="22">
        <v>5</v>
      </c>
      <c r="Y235" s="22">
        <v>1</v>
      </c>
      <c r="Z235" s="22">
        <v>4</v>
      </c>
      <c r="AA235" s="22">
        <f t="shared" ref="AA235" si="1037">Y235+Z235</f>
        <v>5</v>
      </c>
      <c r="AB235" s="22">
        <v>2</v>
      </c>
      <c r="AC235" s="22">
        <v>16</v>
      </c>
      <c r="AD235" s="22">
        <v>0</v>
      </c>
      <c r="AE235" s="22">
        <v>4</v>
      </c>
      <c r="AF235" s="22">
        <f t="shared" ref="AF235" si="1038">AD235+AE235</f>
        <v>4</v>
      </c>
      <c r="AG235" s="22">
        <v>2</v>
      </c>
      <c r="AH235" s="22">
        <v>4</v>
      </c>
      <c r="AI235" s="22">
        <v>0</v>
      </c>
      <c r="AJ235" s="22">
        <v>2</v>
      </c>
      <c r="AK235" s="22">
        <f t="shared" ref="AK235:AK236" si="1039">AI235+AJ235</f>
        <v>2</v>
      </c>
      <c r="AL235" s="22">
        <v>1</v>
      </c>
      <c r="AM235" s="22">
        <v>1</v>
      </c>
      <c r="AN235" s="22">
        <v>1</v>
      </c>
      <c r="AO235" s="22">
        <v>0</v>
      </c>
      <c r="AP235" s="22">
        <f t="shared" ref="AP235" si="1040">AN235+AO235</f>
        <v>1</v>
      </c>
      <c r="AQ235" s="22">
        <v>0</v>
      </c>
      <c r="AR235" s="22">
        <v>0</v>
      </c>
      <c r="AS235" s="22">
        <v>0</v>
      </c>
      <c r="AT235" s="22">
        <v>0</v>
      </c>
      <c r="AU235" s="22">
        <f t="shared" ref="AU235:AU236" si="1041">AS235+AT235</f>
        <v>0</v>
      </c>
      <c r="AV235" s="22">
        <v>0</v>
      </c>
      <c r="AW235" s="22">
        <v>0</v>
      </c>
      <c r="AX235" s="22">
        <v>0</v>
      </c>
      <c r="AY235" s="22">
        <v>0</v>
      </c>
      <c r="AZ235" s="22">
        <f t="shared" ref="AZ235:AZ236" si="1042">AX235+AY235</f>
        <v>0</v>
      </c>
      <c r="BA235" s="22">
        <v>0</v>
      </c>
      <c r="BB235" s="22">
        <v>0</v>
      </c>
      <c r="BC235" s="22">
        <v>0</v>
      </c>
      <c r="BD235" s="22">
        <v>0</v>
      </c>
      <c r="BE235" s="22">
        <f t="shared" ref="BE235" si="1043">BC235+BD235</f>
        <v>0</v>
      </c>
      <c r="BF235" s="24">
        <f t="shared" ref="BF235:BF239" si="1044">C235+M235+R235+W235+AB235+AG235+AL235+AQ235+AV235+BA235+H235</f>
        <v>30</v>
      </c>
      <c r="BG235" s="24">
        <f t="shared" ref="BG235:BG239" si="1045">D235+N235+S235+X235+AC235+AH235+AM235+AR235+AW235+BB235+I235</f>
        <v>28</v>
      </c>
      <c r="BH235" s="24">
        <f t="shared" ref="BH235:BH239" si="1046">E235+O235+T235+Y235+AD235+AI235+AN235+AS235+AX235+BC235+J235</f>
        <v>2</v>
      </c>
      <c r="BI235" s="24">
        <f t="shared" ref="BI235:BI239" si="1047">F235+P235+U235+Z235+AE235+AJ235+AO235+AT235+AY235+BD235+K235</f>
        <v>13</v>
      </c>
      <c r="BJ235" s="24">
        <f t="shared" ref="BJ235:BJ239" si="1048">G235+Q235+V235+AA235+AF235+AK235+AP235+AU235+AZ235+BE235+L235</f>
        <v>15</v>
      </c>
      <c r="BK235" s="25">
        <v>2</v>
      </c>
      <c r="BL235" s="24" t="str">
        <f t="shared" ref="BL235:BL236" si="1049">IF(BK235=1,BH235,"0")</f>
        <v>0</v>
      </c>
      <c r="BM235" s="24" t="str">
        <f t="shared" ref="BM235:BM236" si="1050">IF(BK235=1,BI235,"0")</f>
        <v>0</v>
      </c>
      <c r="BN235" s="24">
        <f t="shared" ref="BN235:BN236" si="1051">BL235+BM235</f>
        <v>0</v>
      </c>
      <c r="BO235" s="24">
        <f t="shared" ref="BO235:BO236" si="1052">IF(BK235=2,BH235,"0")</f>
        <v>2</v>
      </c>
      <c r="BP235" s="24">
        <f t="shared" ref="BP235:BP236" si="1053">IF(BK235=2,BI235,"0")</f>
        <v>13</v>
      </c>
      <c r="BQ235" s="24">
        <f t="shared" ref="BQ235:BQ236" si="1054">BO235+BP235</f>
        <v>15</v>
      </c>
      <c r="BR235" s="124"/>
    </row>
    <row r="236" spans="1:71" ht="23.25" customHeight="1" x14ac:dyDescent="0.3">
      <c r="A236" s="20"/>
      <c r="B236" s="21" t="s">
        <v>97</v>
      </c>
      <c r="C236" s="22">
        <v>0</v>
      </c>
      <c r="D236" s="22">
        <v>0</v>
      </c>
      <c r="E236" s="22">
        <v>0</v>
      </c>
      <c r="F236" s="22">
        <v>0</v>
      </c>
      <c r="G236" s="22">
        <f t="shared" ref="G236" si="1055">E236+F236</f>
        <v>0</v>
      </c>
      <c r="H236" s="22">
        <v>0</v>
      </c>
      <c r="I236" s="22">
        <v>0</v>
      </c>
      <c r="J236" s="22">
        <v>0</v>
      </c>
      <c r="K236" s="22">
        <v>2</v>
      </c>
      <c r="L236" s="22">
        <f>SUM(J236:K236)</f>
        <v>2</v>
      </c>
      <c r="M236" s="22">
        <v>0</v>
      </c>
      <c r="N236" s="22">
        <v>0</v>
      </c>
      <c r="O236" s="22">
        <v>0</v>
      </c>
      <c r="P236" s="22">
        <v>0</v>
      </c>
      <c r="Q236" s="22">
        <f t="shared" si="1035"/>
        <v>0</v>
      </c>
      <c r="R236" s="22">
        <v>40</v>
      </c>
      <c r="S236" s="22">
        <v>20</v>
      </c>
      <c r="T236" s="22">
        <v>1</v>
      </c>
      <c r="U236" s="22">
        <v>5</v>
      </c>
      <c r="V236" s="22">
        <f t="shared" ref="V236" si="1056">T236+U236</f>
        <v>6</v>
      </c>
      <c r="W236" s="22">
        <v>15</v>
      </c>
      <c r="X236" s="22">
        <v>17</v>
      </c>
      <c r="Y236" s="22">
        <v>0</v>
      </c>
      <c r="Z236" s="22">
        <v>5</v>
      </c>
      <c r="AA236" s="22">
        <f t="shared" ref="AA236" si="1057">Y236+Z236</f>
        <v>5</v>
      </c>
      <c r="AB236" s="22">
        <v>2</v>
      </c>
      <c r="AC236" s="22">
        <v>8</v>
      </c>
      <c r="AD236" s="22">
        <v>0</v>
      </c>
      <c r="AE236" s="22">
        <v>2</v>
      </c>
      <c r="AF236" s="22">
        <f t="shared" ref="AF236" si="1058">AD236+AE236</f>
        <v>2</v>
      </c>
      <c r="AG236" s="22">
        <v>2</v>
      </c>
      <c r="AH236" s="22">
        <v>5</v>
      </c>
      <c r="AI236" s="22">
        <v>0</v>
      </c>
      <c r="AJ236" s="22">
        <v>3</v>
      </c>
      <c r="AK236" s="22">
        <f t="shared" si="1039"/>
        <v>3</v>
      </c>
      <c r="AL236" s="22">
        <v>1</v>
      </c>
      <c r="AM236" s="22">
        <v>3</v>
      </c>
      <c r="AN236" s="22">
        <v>1</v>
      </c>
      <c r="AO236" s="22">
        <v>2</v>
      </c>
      <c r="AP236" s="22">
        <f t="shared" ref="AP236" si="1059">AN236+AO236</f>
        <v>3</v>
      </c>
      <c r="AQ236" s="22">
        <v>0</v>
      </c>
      <c r="AR236" s="22">
        <v>0</v>
      </c>
      <c r="AS236" s="22">
        <v>0</v>
      </c>
      <c r="AT236" s="22">
        <v>0</v>
      </c>
      <c r="AU236" s="22">
        <f t="shared" si="1041"/>
        <v>0</v>
      </c>
      <c r="AV236" s="22">
        <v>0</v>
      </c>
      <c r="AW236" s="22">
        <v>0</v>
      </c>
      <c r="AX236" s="22">
        <v>0</v>
      </c>
      <c r="AY236" s="22">
        <v>0</v>
      </c>
      <c r="AZ236" s="22">
        <f t="shared" si="1042"/>
        <v>0</v>
      </c>
      <c r="BA236" s="22">
        <v>0</v>
      </c>
      <c r="BB236" s="22">
        <v>0</v>
      </c>
      <c r="BC236" s="22">
        <v>0</v>
      </c>
      <c r="BD236" s="22">
        <v>0</v>
      </c>
      <c r="BE236" s="22">
        <f t="shared" ref="BE236" si="1060">BC236+BD236</f>
        <v>0</v>
      </c>
      <c r="BF236" s="24">
        <f t="shared" si="1044"/>
        <v>60</v>
      </c>
      <c r="BG236" s="24">
        <f t="shared" si="1045"/>
        <v>53</v>
      </c>
      <c r="BH236" s="24">
        <f t="shared" si="1046"/>
        <v>2</v>
      </c>
      <c r="BI236" s="24">
        <f t="shared" si="1047"/>
        <v>19</v>
      </c>
      <c r="BJ236" s="24">
        <f t="shared" si="1048"/>
        <v>21</v>
      </c>
      <c r="BK236" s="25">
        <v>2</v>
      </c>
      <c r="BL236" s="24" t="str">
        <f t="shared" si="1049"/>
        <v>0</v>
      </c>
      <c r="BM236" s="24" t="str">
        <f t="shared" si="1050"/>
        <v>0</v>
      </c>
      <c r="BN236" s="24">
        <f t="shared" si="1051"/>
        <v>0</v>
      </c>
      <c r="BO236" s="24">
        <f t="shared" si="1052"/>
        <v>2</v>
      </c>
      <c r="BP236" s="24">
        <f t="shared" si="1053"/>
        <v>19</v>
      </c>
      <c r="BQ236" s="24">
        <f t="shared" si="1054"/>
        <v>21</v>
      </c>
      <c r="BR236" s="124"/>
    </row>
    <row r="237" spans="1:71" s="2" customFormat="1" ht="23.25" customHeight="1" x14ac:dyDescent="0.3">
      <c r="A237" s="4"/>
      <c r="B237" s="70" t="s">
        <v>47</v>
      </c>
      <c r="C237" s="24">
        <f>SUM(C235:C236)</f>
        <v>0</v>
      </c>
      <c r="D237" s="24">
        <f t="shared" ref="D237:BQ237" si="1061">SUM(D235:D236)</f>
        <v>0</v>
      </c>
      <c r="E237" s="24">
        <f t="shared" si="1061"/>
        <v>0</v>
      </c>
      <c r="F237" s="24">
        <f t="shared" si="1061"/>
        <v>0</v>
      </c>
      <c r="G237" s="24">
        <f t="shared" si="1061"/>
        <v>0</v>
      </c>
      <c r="H237" s="24">
        <f>SUM(H235:H236)</f>
        <v>0</v>
      </c>
      <c r="I237" s="24">
        <f t="shared" ref="I237:L237" si="1062">SUM(I235:I236)</f>
        <v>0</v>
      </c>
      <c r="J237" s="24">
        <f t="shared" si="1062"/>
        <v>0</v>
      </c>
      <c r="K237" s="24">
        <f t="shared" si="1062"/>
        <v>3</v>
      </c>
      <c r="L237" s="24">
        <f t="shared" si="1062"/>
        <v>3</v>
      </c>
      <c r="M237" s="24">
        <f t="shared" ref="M237:Q237" si="1063">SUM(M235:M236)</f>
        <v>0</v>
      </c>
      <c r="N237" s="24">
        <f t="shared" si="1063"/>
        <v>0</v>
      </c>
      <c r="O237" s="24">
        <f t="shared" si="1063"/>
        <v>0</v>
      </c>
      <c r="P237" s="24">
        <f t="shared" si="1063"/>
        <v>0</v>
      </c>
      <c r="Q237" s="24">
        <f t="shared" si="1063"/>
        <v>0</v>
      </c>
      <c r="R237" s="24">
        <f t="shared" si="1061"/>
        <v>60</v>
      </c>
      <c r="S237" s="24">
        <f t="shared" si="1061"/>
        <v>22</v>
      </c>
      <c r="T237" s="24">
        <f t="shared" si="1061"/>
        <v>1</v>
      </c>
      <c r="U237" s="24">
        <f t="shared" si="1061"/>
        <v>7</v>
      </c>
      <c r="V237" s="24">
        <f t="shared" si="1061"/>
        <v>8</v>
      </c>
      <c r="W237" s="24">
        <f t="shared" si="1061"/>
        <v>20</v>
      </c>
      <c r="X237" s="24">
        <f t="shared" si="1061"/>
        <v>22</v>
      </c>
      <c r="Y237" s="24">
        <f t="shared" si="1061"/>
        <v>1</v>
      </c>
      <c r="Z237" s="24">
        <f t="shared" si="1061"/>
        <v>9</v>
      </c>
      <c r="AA237" s="24">
        <f t="shared" si="1061"/>
        <v>10</v>
      </c>
      <c r="AB237" s="24">
        <f t="shared" si="1061"/>
        <v>4</v>
      </c>
      <c r="AC237" s="24">
        <f t="shared" si="1061"/>
        <v>24</v>
      </c>
      <c r="AD237" s="24">
        <f t="shared" si="1061"/>
        <v>0</v>
      </c>
      <c r="AE237" s="24">
        <f t="shared" si="1061"/>
        <v>6</v>
      </c>
      <c r="AF237" s="24">
        <f t="shared" si="1061"/>
        <v>6</v>
      </c>
      <c r="AG237" s="24">
        <f t="shared" ref="AG237" si="1064">SUM(AG235:AG236)</f>
        <v>4</v>
      </c>
      <c r="AH237" s="24">
        <f t="shared" ref="AH237" si="1065">SUM(AH235:AH236)</f>
        <v>9</v>
      </c>
      <c r="AI237" s="24">
        <f t="shared" ref="AI237" si="1066">SUM(AI235:AI236)</f>
        <v>0</v>
      </c>
      <c r="AJ237" s="24">
        <f t="shared" ref="AJ237" si="1067">SUM(AJ235:AJ236)</f>
        <v>5</v>
      </c>
      <c r="AK237" s="24">
        <f t="shared" ref="AK237" si="1068">SUM(AK235:AK236)</f>
        <v>5</v>
      </c>
      <c r="AL237" s="24">
        <f t="shared" si="1061"/>
        <v>2</v>
      </c>
      <c r="AM237" s="24">
        <f t="shared" si="1061"/>
        <v>4</v>
      </c>
      <c r="AN237" s="24">
        <f t="shared" si="1061"/>
        <v>2</v>
      </c>
      <c r="AO237" s="24">
        <f t="shared" si="1061"/>
        <v>2</v>
      </c>
      <c r="AP237" s="24">
        <f t="shared" si="1061"/>
        <v>4</v>
      </c>
      <c r="AQ237" s="24">
        <f t="shared" ref="AQ237:AU237" si="1069">SUM(AQ235:AQ236)</f>
        <v>0</v>
      </c>
      <c r="AR237" s="24">
        <f t="shared" si="1069"/>
        <v>0</v>
      </c>
      <c r="AS237" s="24">
        <f t="shared" si="1069"/>
        <v>0</v>
      </c>
      <c r="AT237" s="24">
        <f t="shared" si="1069"/>
        <v>0</v>
      </c>
      <c r="AU237" s="24">
        <f t="shared" si="1069"/>
        <v>0</v>
      </c>
      <c r="AV237" s="24">
        <f t="shared" ref="AV237" si="1070">SUM(AV235:AV236)</f>
        <v>0</v>
      </c>
      <c r="AW237" s="24">
        <f t="shared" ref="AW237" si="1071">SUM(AW235:AW236)</f>
        <v>0</v>
      </c>
      <c r="AX237" s="24">
        <f t="shared" ref="AX237" si="1072">SUM(AX235:AX236)</f>
        <v>0</v>
      </c>
      <c r="AY237" s="24">
        <f t="shared" ref="AY237" si="1073">SUM(AY235:AY236)</f>
        <v>0</v>
      </c>
      <c r="AZ237" s="24">
        <f t="shared" ref="AZ237" si="1074">SUM(AZ235:AZ236)</f>
        <v>0</v>
      </c>
      <c r="BA237" s="24">
        <f t="shared" si="1061"/>
        <v>0</v>
      </c>
      <c r="BB237" s="24">
        <f t="shared" si="1061"/>
        <v>0</v>
      </c>
      <c r="BC237" s="24">
        <f t="shared" si="1061"/>
        <v>0</v>
      </c>
      <c r="BD237" s="24">
        <f t="shared" si="1061"/>
        <v>0</v>
      </c>
      <c r="BE237" s="24">
        <f t="shared" si="1061"/>
        <v>0</v>
      </c>
      <c r="BF237" s="24">
        <f t="shared" si="1044"/>
        <v>90</v>
      </c>
      <c r="BG237" s="24">
        <f t="shared" si="1045"/>
        <v>81</v>
      </c>
      <c r="BH237" s="24">
        <f t="shared" si="1046"/>
        <v>4</v>
      </c>
      <c r="BI237" s="24">
        <f t="shared" si="1047"/>
        <v>32</v>
      </c>
      <c r="BJ237" s="24">
        <f t="shared" si="1048"/>
        <v>36</v>
      </c>
      <c r="BK237" s="24">
        <f t="shared" si="1061"/>
        <v>4</v>
      </c>
      <c r="BL237" s="24">
        <f t="shared" si="1061"/>
        <v>0</v>
      </c>
      <c r="BM237" s="24">
        <f t="shared" si="1061"/>
        <v>0</v>
      </c>
      <c r="BN237" s="24">
        <f t="shared" si="1061"/>
        <v>0</v>
      </c>
      <c r="BO237" s="24">
        <f t="shared" si="1061"/>
        <v>4</v>
      </c>
      <c r="BP237" s="24">
        <f t="shared" si="1061"/>
        <v>32</v>
      </c>
      <c r="BQ237" s="24">
        <f t="shared" si="1061"/>
        <v>36</v>
      </c>
      <c r="BR237" s="124"/>
      <c r="BS237" s="1"/>
    </row>
    <row r="238" spans="1:71" s="2" customFormat="1" ht="23.25" customHeight="1" x14ac:dyDescent="0.3">
      <c r="A238" s="4"/>
      <c r="B238" s="70" t="s">
        <v>49</v>
      </c>
      <c r="C238" s="24">
        <f t="shared" ref="C238:AM238" si="1075">C233+C237</f>
        <v>0</v>
      </c>
      <c r="D238" s="24">
        <f t="shared" si="1075"/>
        <v>0</v>
      </c>
      <c r="E238" s="24">
        <f t="shared" si="1075"/>
        <v>0</v>
      </c>
      <c r="F238" s="24">
        <f t="shared" si="1075"/>
        <v>0</v>
      </c>
      <c r="G238" s="24">
        <f t="shared" si="1075"/>
        <v>0</v>
      </c>
      <c r="H238" s="24">
        <f t="shared" ref="H238:L238" si="1076">H233+H237</f>
        <v>0</v>
      </c>
      <c r="I238" s="24">
        <f t="shared" si="1076"/>
        <v>0</v>
      </c>
      <c r="J238" s="24">
        <f t="shared" si="1076"/>
        <v>0</v>
      </c>
      <c r="K238" s="24">
        <f t="shared" si="1076"/>
        <v>6</v>
      </c>
      <c r="L238" s="24">
        <f t="shared" si="1076"/>
        <v>6</v>
      </c>
      <c r="M238" s="24">
        <f t="shared" si="1075"/>
        <v>0</v>
      </c>
      <c r="N238" s="24">
        <f t="shared" si="1075"/>
        <v>0</v>
      </c>
      <c r="O238" s="24">
        <f t="shared" si="1075"/>
        <v>0</v>
      </c>
      <c r="P238" s="24">
        <f t="shared" si="1075"/>
        <v>0</v>
      </c>
      <c r="Q238" s="24">
        <f t="shared" si="1075"/>
        <v>0</v>
      </c>
      <c r="R238" s="24">
        <f t="shared" si="1075"/>
        <v>95</v>
      </c>
      <c r="S238" s="24">
        <f t="shared" si="1075"/>
        <v>58</v>
      </c>
      <c r="T238" s="24">
        <f t="shared" si="1075"/>
        <v>4</v>
      </c>
      <c r="U238" s="24">
        <f t="shared" si="1075"/>
        <v>22</v>
      </c>
      <c r="V238" s="24">
        <f t="shared" si="1075"/>
        <v>26</v>
      </c>
      <c r="W238" s="24">
        <f t="shared" si="1075"/>
        <v>35</v>
      </c>
      <c r="X238" s="24">
        <f t="shared" si="1075"/>
        <v>31</v>
      </c>
      <c r="Y238" s="24">
        <f t="shared" si="1075"/>
        <v>1</v>
      </c>
      <c r="Z238" s="24">
        <f t="shared" si="1075"/>
        <v>12</v>
      </c>
      <c r="AA238" s="24">
        <f t="shared" si="1075"/>
        <v>13</v>
      </c>
      <c r="AB238" s="24">
        <f t="shared" si="1075"/>
        <v>6</v>
      </c>
      <c r="AC238" s="24">
        <f t="shared" si="1075"/>
        <v>73</v>
      </c>
      <c r="AD238" s="24">
        <f t="shared" si="1075"/>
        <v>1</v>
      </c>
      <c r="AE238" s="24">
        <f t="shared" si="1075"/>
        <v>17</v>
      </c>
      <c r="AF238" s="24">
        <f t="shared" si="1075"/>
        <v>18</v>
      </c>
      <c r="AG238" s="24">
        <f t="shared" si="1075"/>
        <v>6</v>
      </c>
      <c r="AH238" s="24">
        <f t="shared" si="1075"/>
        <v>21</v>
      </c>
      <c r="AI238" s="24">
        <f t="shared" si="1075"/>
        <v>0</v>
      </c>
      <c r="AJ238" s="24">
        <f t="shared" si="1075"/>
        <v>14</v>
      </c>
      <c r="AK238" s="24">
        <f t="shared" si="1075"/>
        <v>14</v>
      </c>
      <c r="AL238" s="24">
        <f t="shared" si="1075"/>
        <v>3</v>
      </c>
      <c r="AM238" s="24">
        <f t="shared" si="1075"/>
        <v>11</v>
      </c>
      <c r="AN238" s="24">
        <f t="shared" ref="AN238:BE238" si="1077">AN233+AN237</f>
        <v>2</v>
      </c>
      <c r="AO238" s="24">
        <f t="shared" si="1077"/>
        <v>6</v>
      </c>
      <c r="AP238" s="24">
        <f t="shared" si="1077"/>
        <v>8</v>
      </c>
      <c r="AQ238" s="24">
        <f t="shared" si="1077"/>
        <v>0</v>
      </c>
      <c r="AR238" s="24">
        <f t="shared" si="1077"/>
        <v>0</v>
      </c>
      <c r="AS238" s="24">
        <f t="shared" si="1077"/>
        <v>0</v>
      </c>
      <c r="AT238" s="24">
        <f t="shared" si="1077"/>
        <v>0</v>
      </c>
      <c r="AU238" s="24">
        <f t="shared" si="1077"/>
        <v>0</v>
      </c>
      <c r="AV238" s="24">
        <f t="shared" si="1077"/>
        <v>0</v>
      </c>
      <c r="AW238" s="24">
        <f t="shared" si="1077"/>
        <v>0</v>
      </c>
      <c r="AX238" s="24">
        <f t="shared" si="1077"/>
        <v>0</v>
      </c>
      <c r="AY238" s="24">
        <f t="shared" si="1077"/>
        <v>0</v>
      </c>
      <c r="AZ238" s="24">
        <f t="shared" si="1077"/>
        <v>0</v>
      </c>
      <c r="BA238" s="24">
        <f t="shared" si="1077"/>
        <v>0</v>
      </c>
      <c r="BB238" s="24">
        <f t="shared" si="1077"/>
        <v>0</v>
      </c>
      <c r="BC238" s="24">
        <f t="shared" si="1077"/>
        <v>0</v>
      </c>
      <c r="BD238" s="24">
        <f t="shared" si="1077"/>
        <v>0</v>
      </c>
      <c r="BE238" s="24">
        <f t="shared" si="1077"/>
        <v>0</v>
      </c>
      <c r="BF238" s="24">
        <f t="shared" si="1044"/>
        <v>145</v>
      </c>
      <c r="BG238" s="24">
        <f t="shared" si="1045"/>
        <v>194</v>
      </c>
      <c r="BH238" s="24">
        <f t="shared" si="1046"/>
        <v>8</v>
      </c>
      <c r="BI238" s="24">
        <f t="shared" si="1047"/>
        <v>77</v>
      </c>
      <c r="BJ238" s="24">
        <f t="shared" si="1048"/>
        <v>85</v>
      </c>
      <c r="BK238" s="25"/>
      <c r="BL238" s="24">
        <f t="shared" ref="BL238:BQ238" si="1078">BL233+BL237</f>
        <v>0</v>
      </c>
      <c r="BM238" s="24">
        <f t="shared" si="1078"/>
        <v>0</v>
      </c>
      <c r="BN238" s="24">
        <f t="shared" si="1078"/>
        <v>0</v>
      </c>
      <c r="BO238" s="24">
        <f t="shared" si="1078"/>
        <v>8</v>
      </c>
      <c r="BP238" s="24">
        <f t="shared" si="1078"/>
        <v>77</v>
      </c>
      <c r="BQ238" s="24">
        <f t="shared" si="1078"/>
        <v>85</v>
      </c>
      <c r="BR238" s="124"/>
      <c r="BS238" s="1"/>
    </row>
    <row r="239" spans="1:71" s="2" customFormat="1" ht="23.25" customHeight="1" x14ac:dyDescent="0.3">
      <c r="A239" s="26"/>
      <c r="B239" s="71" t="s">
        <v>34</v>
      </c>
      <c r="C239" s="28">
        <f>C238</f>
        <v>0</v>
      </c>
      <c r="D239" s="28">
        <f>D238</f>
        <v>0</v>
      </c>
      <c r="E239" s="28">
        <f t="shared" ref="E239:BQ239" si="1079">E238</f>
        <v>0</v>
      </c>
      <c r="F239" s="28">
        <f t="shared" si="1079"/>
        <v>0</v>
      </c>
      <c r="G239" s="28">
        <f t="shared" si="1079"/>
        <v>0</v>
      </c>
      <c r="H239" s="28">
        <f>H238</f>
        <v>0</v>
      </c>
      <c r="I239" s="28">
        <f>I238</f>
        <v>0</v>
      </c>
      <c r="J239" s="28">
        <f t="shared" ref="J239:L239" si="1080">J238</f>
        <v>0</v>
      </c>
      <c r="K239" s="28">
        <f t="shared" si="1080"/>
        <v>6</v>
      </c>
      <c r="L239" s="28">
        <f t="shared" si="1080"/>
        <v>6</v>
      </c>
      <c r="M239" s="28">
        <f t="shared" si="1079"/>
        <v>0</v>
      </c>
      <c r="N239" s="28">
        <f t="shared" si="1079"/>
        <v>0</v>
      </c>
      <c r="O239" s="28">
        <f t="shared" si="1079"/>
        <v>0</v>
      </c>
      <c r="P239" s="28">
        <f t="shared" si="1079"/>
        <v>0</v>
      </c>
      <c r="Q239" s="28">
        <f t="shared" si="1079"/>
        <v>0</v>
      </c>
      <c r="R239" s="28">
        <f t="shared" si="1079"/>
        <v>95</v>
      </c>
      <c r="S239" s="28">
        <f t="shared" ref="S239" si="1081">S238</f>
        <v>58</v>
      </c>
      <c r="T239" s="28">
        <f t="shared" si="1079"/>
        <v>4</v>
      </c>
      <c r="U239" s="28">
        <f t="shared" si="1079"/>
        <v>22</v>
      </c>
      <c r="V239" s="28">
        <f t="shared" si="1079"/>
        <v>26</v>
      </c>
      <c r="W239" s="28">
        <f t="shared" ref="W239:AK239" si="1082">W238</f>
        <v>35</v>
      </c>
      <c r="X239" s="28">
        <f t="shared" ref="X239" si="1083">X238</f>
        <v>31</v>
      </c>
      <c r="Y239" s="28">
        <f t="shared" si="1082"/>
        <v>1</v>
      </c>
      <c r="Z239" s="28">
        <f t="shared" si="1082"/>
        <v>12</v>
      </c>
      <c r="AA239" s="28">
        <f t="shared" si="1082"/>
        <v>13</v>
      </c>
      <c r="AB239" s="28">
        <f t="shared" si="1082"/>
        <v>6</v>
      </c>
      <c r="AC239" s="28">
        <f t="shared" ref="AC239" si="1084">AC238</f>
        <v>73</v>
      </c>
      <c r="AD239" s="28">
        <f t="shared" si="1082"/>
        <v>1</v>
      </c>
      <c r="AE239" s="28">
        <f t="shared" si="1082"/>
        <v>17</v>
      </c>
      <c r="AF239" s="28">
        <f t="shared" si="1082"/>
        <v>18</v>
      </c>
      <c r="AG239" s="28">
        <f t="shared" si="1082"/>
        <v>6</v>
      </c>
      <c r="AH239" s="28">
        <f t="shared" si="1082"/>
        <v>21</v>
      </c>
      <c r="AI239" s="28">
        <f t="shared" si="1082"/>
        <v>0</v>
      </c>
      <c r="AJ239" s="28">
        <f t="shared" si="1082"/>
        <v>14</v>
      </c>
      <c r="AK239" s="28">
        <f t="shared" si="1082"/>
        <v>14</v>
      </c>
      <c r="AL239" s="28">
        <f t="shared" si="1079"/>
        <v>3</v>
      </c>
      <c r="AM239" s="28">
        <f t="shared" ref="AM239" si="1085">AM238</f>
        <v>11</v>
      </c>
      <c r="AN239" s="28">
        <f t="shared" si="1079"/>
        <v>2</v>
      </c>
      <c r="AO239" s="28">
        <f t="shared" si="1079"/>
        <v>6</v>
      </c>
      <c r="AP239" s="28">
        <f t="shared" si="1079"/>
        <v>8</v>
      </c>
      <c r="AQ239" s="28">
        <f t="shared" si="1079"/>
        <v>0</v>
      </c>
      <c r="AR239" s="28">
        <f t="shared" si="1079"/>
        <v>0</v>
      </c>
      <c r="AS239" s="28">
        <f t="shared" si="1079"/>
        <v>0</v>
      </c>
      <c r="AT239" s="28">
        <f t="shared" si="1079"/>
        <v>0</v>
      </c>
      <c r="AU239" s="28">
        <f t="shared" si="1079"/>
        <v>0</v>
      </c>
      <c r="AV239" s="28">
        <f t="shared" si="1079"/>
        <v>0</v>
      </c>
      <c r="AW239" s="28">
        <f t="shared" si="1079"/>
        <v>0</v>
      </c>
      <c r="AX239" s="28">
        <f t="shared" si="1079"/>
        <v>0</v>
      </c>
      <c r="AY239" s="28">
        <f t="shared" si="1079"/>
        <v>0</v>
      </c>
      <c r="AZ239" s="28">
        <f t="shared" si="1079"/>
        <v>0</v>
      </c>
      <c r="BA239" s="28">
        <f t="shared" ref="BA239:BE239" si="1086">BA238</f>
        <v>0</v>
      </c>
      <c r="BB239" s="28">
        <f t="shared" si="1086"/>
        <v>0</v>
      </c>
      <c r="BC239" s="28">
        <f t="shared" si="1086"/>
        <v>0</v>
      </c>
      <c r="BD239" s="28">
        <f t="shared" si="1086"/>
        <v>0</v>
      </c>
      <c r="BE239" s="28">
        <f t="shared" si="1086"/>
        <v>0</v>
      </c>
      <c r="BF239" s="28">
        <f t="shared" si="1044"/>
        <v>145</v>
      </c>
      <c r="BG239" s="28">
        <f t="shared" si="1045"/>
        <v>194</v>
      </c>
      <c r="BH239" s="28">
        <f t="shared" si="1046"/>
        <v>8</v>
      </c>
      <c r="BI239" s="28">
        <f t="shared" si="1047"/>
        <v>77</v>
      </c>
      <c r="BJ239" s="28">
        <f t="shared" si="1048"/>
        <v>85</v>
      </c>
      <c r="BK239" s="29"/>
      <c r="BL239" s="28">
        <f t="shared" si="1079"/>
        <v>0</v>
      </c>
      <c r="BM239" s="28">
        <f t="shared" si="1079"/>
        <v>0</v>
      </c>
      <c r="BN239" s="28">
        <f t="shared" si="1079"/>
        <v>0</v>
      </c>
      <c r="BO239" s="28">
        <f t="shared" si="1079"/>
        <v>8</v>
      </c>
      <c r="BP239" s="28">
        <f t="shared" si="1079"/>
        <v>77</v>
      </c>
      <c r="BQ239" s="28">
        <f t="shared" si="1079"/>
        <v>85</v>
      </c>
      <c r="BR239" s="124"/>
      <c r="BS239" s="1"/>
    </row>
    <row r="240" spans="1:71" s="2" customFormat="1" ht="23.25" customHeight="1" x14ac:dyDescent="0.3">
      <c r="A240" s="4" t="s">
        <v>102</v>
      </c>
      <c r="B240" s="23"/>
      <c r="C240" s="37"/>
      <c r="D240" s="42"/>
      <c r="E240" s="42"/>
      <c r="F240" s="42"/>
      <c r="G240" s="42"/>
      <c r="H240" s="42"/>
      <c r="I240" s="42"/>
      <c r="J240" s="42"/>
      <c r="K240" s="42"/>
      <c r="L240" s="42"/>
      <c r="M240" s="42"/>
      <c r="N240" s="42"/>
      <c r="O240" s="42"/>
      <c r="P240" s="42"/>
      <c r="Q240" s="42"/>
      <c r="R240" s="42"/>
      <c r="S240" s="42"/>
      <c r="T240" s="42"/>
      <c r="U240" s="42"/>
      <c r="V240" s="42"/>
      <c r="W240" s="42"/>
      <c r="X240" s="42"/>
      <c r="Y240" s="42"/>
      <c r="Z240" s="42"/>
      <c r="AA240" s="42"/>
      <c r="AB240" s="42"/>
      <c r="AC240" s="42"/>
      <c r="AD240" s="42"/>
      <c r="AE240" s="42"/>
      <c r="AF240" s="42"/>
      <c r="AG240" s="42"/>
      <c r="AH240" s="42"/>
      <c r="AI240" s="42"/>
      <c r="AJ240" s="42"/>
      <c r="AK240" s="42"/>
      <c r="AL240" s="42"/>
      <c r="AM240" s="42"/>
      <c r="AN240" s="42"/>
      <c r="AO240" s="42"/>
      <c r="AP240" s="42"/>
      <c r="AQ240" s="42"/>
      <c r="AR240" s="42"/>
      <c r="AS240" s="42"/>
      <c r="AT240" s="42"/>
      <c r="AU240" s="42"/>
      <c r="AV240" s="42"/>
      <c r="AW240" s="42"/>
      <c r="AX240" s="42"/>
      <c r="AY240" s="42"/>
      <c r="AZ240" s="42"/>
      <c r="BA240" s="42"/>
      <c r="BB240" s="42"/>
      <c r="BC240" s="42"/>
      <c r="BD240" s="42"/>
      <c r="BE240" s="42"/>
      <c r="BF240" s="42"/>
      <c r="BG240" s="42"/>
      <c r="BH240" s="42"/>
      <c r="BI240" s="42"/>
      <c r="BJ240" s="42"/>
      <c r="BK240" s="44"/>
      <c r="BL240" s="42"/>
      <c r="BM240" s="42"/>
      <c r="BN240" s="42"/>
      <c r="BO240" s="42"/>
      <c r="BP240" s="42"/>
      <c r="BQ240" s="45"/>
      <c r="BR240" s="124"/>
      <c r="BS240" s="1"/>
    </row>
    <row r="241" spans="1:71" s="2" customFormat="1" ht="23.25" customHeight="1" x14ac:dyDescent="0.3">
      <c r="A241" s="65"/>
      <c r="B241" s="41" t="s">
        <v>48</v>
      </c>
      <c r="C241" s="37"/>
      <c r="D241" s="42"/>
      <c r="E241" s="42"/>
      <c r="F241" s="42"/>
      <c r="G241" s="42"/>
      <c r="H241" s="42"/>
      <c r="I241" s="42"/>
      <c r="J241" s="42"/>
      <c r="K241" s="42"/>
      <c r="L241" s="42"/>
      <c r="M241" s="42"/>
      <c r="N241" s="42"/>
      <c r="O241" s="42"/>
      <c r="P241" s="42"/>
      <c r="Q241" s="42"/>
      <c r="R241" s="42"/>
      <c r="S241" s="42"/>
      <c r="T241" s="42"/>
      <c r="U241" s="42"/>
      <c r="V241" s="42"/>
      <c r="W241" s="42"/>
      <c r="X241" s="42"/>
      <c r="Y241" s="42"/>
      <c r="Z241" s="42"/>
      <c r="AA241" s="42"/>
      <c r="AB241" s="42"/>
      <c r="AC241" s="42"/>
      <c r="AD241" s="42"/>
      <c r="AE241" s="42"/>
      <c r="AF241" s="42"/>
      <c r="AG241" s="42"/>
      <c r="AH241" s="42"/>
      <c r="AI241" s="42"/>
      <c r="AJ241" s="42"/>
      <c r="AK241" s="42"/>
      <c r="AL241" s="42"/>
      <c r="AM241" s="42"/>
      <c r="AN241" s="42"/>
      <c r="AO241" s="42"/>
      <c r="AP241" s="42"/>
      <c r="AQ241" s="42"/>
      <c r="AR241" s="42"/>
      <c r="AS241" s="42"/>
      <c r="AT241" s="42"/>
      <c r="AU241" s="42"/>
      <c r="AV241" s="42"/>
      <c r="AW241" s="42"/>
      <c r="AX241" s="42"/>
      <c r="AY241" s="42"/>
      <c r="AZ241" s="42"/>
      <c r="BA241" s="42"/>
      <c r="BB241" s="42"/>
      <c r="BC241" s="42"/>
      <c r="BD241" s="42"/>
      <c r="BE241" s="42"/>
      <c r="BF241" s="42"/>
      <c r="BG241" s="42"/>
      <c r="BH241" s="42"/>
      <c r="BI241" s="42"/>
      <c r="BJ241" s="42"/>
      <c r="BK241" s="44"/>
      <c r="BL241" s="42"/>
      <c r="BM241" s="42"/>
      <c r="BN241" s="42"/>
      <c r="BO241" s="42"/>
      <c r="BP241" s="42"/>
      <c r="BQ241" s="45"/>
      <c r="BR241" s="124"/>
      <c r="BS241" s="1"/>
    </row>
    <row r="242" spans="1:71" s="2" customFormat="1" ht="23.25" customHeight="1" x14ac:dyDescent="0.3">
      <c r="A242" s="131"/>
      <c r="B242" s="5" t="s">
        <v>107</v>
      </c>
      <c r="C242" s="37"/>
      <c r="D242" s="42"/>
      <c r="E242" s="42"/>
      <c r="F242" s="42"/>
      <c r="G242" s="42"/>
      <c r="H242" s="42"/>
      <c r="I242" s="42"/>
      <c r="J242" s="42"/>
      <c r="K242" s="42"/>
      <c r="L242" s="42"/>
      <c r="M242" s="42"/>
      <c r="N242" s="42"/>
      <c r="O242" s="42"/>
      <c r="P242" s="42"/>
      <c r="Q242" s="42"/>
      <c r="R242" s="42"/>
      <c r="S242" s="42"/>
      <c r="T242" s="42"/>
      <c r="U242" s="42"/>
      <c r="V242" s="42"/>
      <c r="W242" s="42"/>
      <c r="X242" s="42"/>
      <c r="Y242" s="42"/>
      <c r="Z242" s="42"/>
      <c r="AA242" s="42"/>
      <c r="AB242" s="42"/>
      <c r="AC242" s="42"/>
      <c r="AD242" s="42"/>
      <c r="AE242" s="42"/>
      <c r="AF242" s="42"/>
      <c r="AG242" s="42"/>
      <c r="AH242" s="42"/>
      <c r="AI242" s="42"/>
      <c r="AJ242" s="42"/>
      <c r="AK242" s="42"/>
      <c r="AL242" s="42"/>
      <c r="AM242" s="42"/>
      <c r="AN242" s="42"/>
      <c r="AO242" s="42"/>
      <c r="AP242" s="42"/>
      <c r="AQ242" s="42"/>
      <c r="AR242" s="42"/>
      <c r="AS242" s="42"/>
      <c r="AT242" s="42"/>
      <c r="AU242" s="42"/>
      <c r="AV242" s="42"/>
      <c r="AW242" s="42"/>
      <c r="AX242" s="42"/>
      <c r="AY242" s="42"/>
      <c r="AZ242" s="42"/>
      <c r="BA242" s="42"/>
      <c r="BB242" s="42"/>
      <c r="BC242" s="42"/>
      <c r="BD242" s="42"/>
      <c r="BE242" s="42"/>
      <c r="BF242" s="42"/>
      <c r="BG242" s="42"/>
      <c r="BH242" s="42"/>
      <c r="BI242" s="42"/>
      <c r="BJ242" s="42"/>
      <c r="BK242" s="44"/>
      <c r="BL242" s="42"/>
      <c r="BM242" s="42"/>
      <c r="BN242" s="42"/>
      <c r="BO242" s="42"/>
      <c r="BP242" s="42"/>
      <c r="BQ242" s="45"/>
      <c r="BR242" s="124"/>
      <c r="BS242" s="1"/>
    </row>
    <row r="243" spans="1:71" s="2" customFormat="1" ht="23.25" customHeight="1" x14ac:dyDescent="0.3">
      <c r="A243" s="4"/>
      <c r="B243" s="39" t="s">
        <v>103</v>
      </c>
      <c r="C243" s="24">
        <v>0</v>
      </c>
      <c r="D243" s="24">
        <v>0</v>
      </c>
      <c r="E243" s="24">
        <v>0</v>
      </c>
      <c r="F243" s="24">
        <v>0</v>
      </c>
      <c r="G243" s="24">
        <f t="shared" ref="G243" si="1087">E243+F243</f>
        <v>0</v>
      </c>
      <c r="H243" s="24">
        <v>0</v>
      </c>
      <c r="I243" s="24">
        <v>0</v>
      </c>
      <c r="J243" s="24">
        <v>0</v>
      </c>
      <c r="K243" s="24">
        <v>0</v>
      </c>
      <c r="L243" s="24">
        <f t="shared" ref="L243" si="1088">J243+K243</f>
        <v>0</v>
      </c>
      <c r="M243" s="22">
        <v>0</v>
      </c>
      <c r="N243" s="22">
        <v>0</v>
      </c>
      <c r="O243" s="22">
        <v>0</v>
      </c>
      <c r="P243" s="22">
        <v>0</v>
      </c>
      <c r="Q243" s="22">
        <f t="shared" ref="Q243" si="1089">O243+P243</f>
        <v>0</v>
      </c>
      <c r="R243" s="22">
        <v>0</v>
      </c>
      <c r="S243" s="22">
        <v>0</v>
      </c>
      <c r="T243" s="22">
        <v>0</v>
      </c>
      <c r="U243" s="22">
        <v>0</v>
      </c>
      <c r="V243" s="22">
        <f t="shared" ref="V243" si="1090">T243+U243</f>
        <v>0</v>
      </c>
      <c r="W243" s="22">
        <v>60</v>
      </c>
      <c r="X243" s="22">
        <v>58</v>
      </c>
      <c r="Y243" s="22">
        <v>1</v>
      </c>
      <c r="Z243" s="22">
        <v>25</v>
      </c>
      <c r="AA243" s="22">
        <f t="shared" ref="AA243" si="1091">Y243+Z243</f>
        <v>26</v>
      </c>
      <c r="AB243" s="22">
        <v>15</v>
      </c>
      <c r="AC243" s="22">
        <v>201</v>
      </c>
      <c r="AD243" s="22">
        <v>1</v>
      </c>
      <c r="AE243" s="22">
        <v>35</v>
      </c>
      <c r="AF243" s="22">
        <f t="shared" ref="AF243" si="1092">AD243+AE243</f>
        <v>36</v>
      </c>
      <c r="AG243" s="22">
        <v>3</v>
      </c>
      <c r="AH243" s="22">
        <v>11</v>
      </c>
      <c r="AI243" s="22">
        <v>0</v>
      </c>
      <c r="AJ243" s="22">
        <v>8</v>
      </c>
      <c r="AK243" s="22">
        <f t="shared" ref="AK243" si="1093">AI243+AJ243</f>
        <v>8</v>
      </c>
      <c r="AL243" s="22">
        <v>2</v>
      </c>
      <c r="AM243" s="22">
        <v>133</v>
      </c>
      <c r="AN243" s="22">
        <v>2</v>
      </c>
      <c r="AO243" s="22">
        <v>12</v>
      </c>
      <c r="AP243" s="22">
        <f t="shared" ref="AP243" si="1094">AN243+AO243</f>
        <v>14</v>
      </c>
      <c r="AQ243" s="22">
        <v>0</v>
      </c>
      <c r="AR243" s="22">
        <v>0</v>
      </c>
      <c r="AS243" s="22">
        <v>0</v>
      </c>
      <c r="AT243" s="22">
        <v>0</v>
      </c>
      <c r="AU243" s="22">
        <f t="shared" ref="AU243" si="1095">AS243+AT243</f>
        <v>0</v>
      </c>
      <c r="AV243" s="22">
        <v>0</v>
      </c>
      <c r="AW243" s="22">
        <v>0</v>
      </c>
      <c r="AX243" s="22">
        <v>0</v>
      </c>
      <c r="AY243" s="22">
        <v>0</v>
      </c>
      <c r="AZ243" s="22">
        <f t="shared" ref="AZ243" si="1096">AX243+AY243</f>
        <v>0</v>
      </c>
      <c r="BA243" s="22">
        <v>0</v>
      </c>
      <c r="BB243" s="22">
        <v>0</v>
      </c>
      <c r="BC243" s="22">
        <v>0</v>
      </c>
      <c r="BD243" s="22">
        <v>0</v>
      </c>
      <c r="BE243" s="22">
        <f t="shared" ref="BE243" si="1097">BC243+BD243</f>
        <v>0</v>
      </c>
      <c r="BF243" s="24">
        <f t="shared" ref="BF243:BF247" si="1098">C243+M243+R243+W243+AB243+AG243+AL243+AQ243+AV243+BA243+H243</f>
        <v>80</v>
      </c>
      <c r="BG243" s="24">
        <f t="shared" ref="BG243:BG247" si="1099">D243+N243+S243+X243+AC243+AH243+AM243+AR243+AW243+BB243+I243</f>
        <v>403</v>
      </c>
      <c r="BH243" s="24">
        <f t="shared" ref="BH243:BH247" si="1100">E243+O243+T243+Y243+AD243+AI243+AN243+AS243+AX243+BC243+J243</f>
        <v>4</v>
      </c>
      <c r="BI243" s="24">
        <f t="shared" ref="BI243:BI247" si="1101">F243+P243+U243+Z243+AE243+AJ243+AO243+AT243+AY243+BD243+K243</f>
        <v>80</v>
      </c>
      <c r="BJ243" s="24">
        <f t="shared" ref="BJ243:BJ246" si="1102">G243+Q243+V243+AA243+AF243+AK243+AP243+AU243+AZ243+BE243+L243</f>
        <v>84</v>
      </c>
      <c r="BK243" s="25">
        <v>2</v>
      </c>
      <c r="BL243" s="24" t="str">
        <f t="shared" ref="BL243" si="1103">IF(BK243=1,BH243,"0")</f>
        <v>0</v>
      </c>
      <c r="BM243" s="24" t="str">
        <f t="shared" ref="BM243" si="1104">IF(BK243=1,BI243,"0")</f>
        <v>0</v>
      </c>
      <c r="BN243" s="24">
        <f t="shared" ref="BN243" si="1105">BL243+BM243</f>
        <v>0</v>
      </c>
      <c r="BO243" s="24">
        <f t="shared" ref="BO243" si="1106">IF(BK243=2,BH243,"0")</f>
        <v>4</v>
      </c>
      <c r="BP243" s="24">
        <f t="shared" ref="BP243" si="1107">IF(BK243=2,BI243,"0")</f>
        <v>80</v>
      </c>
      <c r="BQ243" s="24">
        <f t="shared" ref="BQ243" si="1108">BO243+BP243</f>
        <v>84</v>
      </c>
      <c r="BR243" s="124"/>
      <c r="BS243" s="1"/>
    </row>
    <row r="244" spans="1:71" s="2" customFormat="1" ht="23.25" customHeight="1" x14ac:dyDescent="0.3">
      <c r="A244" s="4"/>
      <c r="B244" s="23" t="s">
        <v>47</v>
      </c>
      <c r="C244" s="24">
        <f t="shared" ref="C244:D246" si="1109">C243</f>
        <v>0</v>
      </c>
      <c r="D244" s="24">
        <f t="shared" si="1109"/>
        <v>0</v>
      </c>
      <c r="E244" s="24">
        <f t="shared" ref="E244:BQ246" si="1110">E243</f>
        <v>0</v>
      </c>
      <c r="F244" s="24">
        <f t="shared" si="1110"/>
        <v>0</v>
      </c>
      <c r="G244" s="24">
        <f t="shared" si="1110"/>
        <v>0</v>
      </c>
      <c r="H244" s="24">
        <f t="shared" si="1110"/>
        <v>0</v>
      </c>
      <c r="I244" s="24">
        <f t="shared" si="1110"/>
        <v>0</v>
      </c>
      <c r="J244" s="24">
        <f t="shared" ref="J244:L244" si="1111">J243</f>
        <v>0</v>
      </c>
      <c r="K244" s="24">
        <f t="shared" si="1111"/>
        <v>0</v>
      </c>
      <c r="L244" s="24">
        <f t="shared" si="1111"/>
        <v>0</v>
      </c>
      <c r="M244" s="24">
        <f t="shared" si="1110"/>
        <v>0</v>
      </c>
      <c r="N244" s="24">
        <f t="shared" si="1110"/>
        <v>0</v>
      </c>
      <c r="O244" s="24">
        <f t="shared" si="1110"/>
        <v>0</v>
      </c>
      <c r="P244" s="24">
        <f t="shared" si="1110"/>
        <v>0</v>
      </c>
      <c r="Q244" s="24">
        <f t="shared" si="1110"/>
        <v>0</v>
      </c>
      <c r="R244" s="24">
        <f t="shared" si="1110"/>
        <v>0</v>
      </c>
      <c r="S244" s="24">
        <f t="shared" ref="S244" si="1112">S243</f>
        <v>0</v>
      </c>
      <c r="T244" s="24">
        <f t="shared" si="1110"/>
        <v>0</v>
      </c>
      <c r="U244" s="24">
        <f t="shared" si="1110"/>
        <v>0</v>
      </c>
      <c r="V244" s="24">
        <f t="shared" si="1110"/>
        <v>0</v>
      </c>
      <c r="W244" s="24">
        <f>W243</f>
        <v>60</v>
      </c>
      <c r="X244" s="24">
        <f>X243</f>
        <v>58</v>
      </c>
      <c r="Y244" s="24">
        <f>SUM(Y243)</f>
        <v>1</v>
      </c>
      <c r="Z244" s="24">
        <f>SUM(Z243)</f>
        <v>25</v>
      </c>
      <c r="AA244" s="24">
        <f t="shared" ref="AA244:AK246" si="1113">AA243</f>
        <v>26</v>
      </c>
      <c r="AB244" s="24">
        <f t="shared" si="1113"/>
        <v>15</v>
      </c>
      <c r="AC244" s="24">
        <f t="shared" ref="AC244" si="1114">AC243</f>
        <v>201</v>
      </c>
      <c r="AD244" s="24">
        <f t="shared" si="1113"/>
        <v>1</v>
      </c>
      <c r="AE244" s="24">
        <f t="shared" si="1113"/>
        <v>35</v>
      </c>
      <c r="AF244" s="24">
        <f t="shared" si="1113"/>
        <v>36</v>
      </c>
      <c r="AG244" s="24">
        <f t="shared" si="1113"/>
        <v>3</v>
      </c>
      <c r="AH244" s="24">
        <f t="shared" si="1113"/>
        <v>11</v>
      </c>
      <c r="AI244" s="24">
        <f t="shared" si="1113"/>
        <v>0</v>
      </c>
      <c r="AJ244" s="24">
        <f t="shared" si="1113"/>
        <v>8</v>
      </c>
      <c r="AK244" s="24">
        <f t="shared" si="1113"/>
        <v>8</v>
      </c>
      <c r="AL244" s="24">
        <f t="shared" si="1110"/>
        <v>2</v>
      </c>
      <c r="AM244" s="24">
        <f t="shared" ref="AM244" si="1115">AM243</f>
        <v>133</v>
      </c>
      <c r="AN244" s="24">
        <f t="shared" si="1110"/>
        <v>2</v>
      </c>
      <c r="AO244" s="24">
        <f t="shared" si="1110"/>
        <v>12</v>
      </c>
      <c r="AP244" s="24">
        <f t="shared" si="1110"/>
        <v>14</v>
      </c>
      <c r="AQ244" s="24">
        <f t="shared" si="1110"/>
        <v>0</v>
      </c>
      <c r="AR244" s="24">
        <f t="shared" si="1110"/>
        <v>0</v>
      </c>
      <c r="AS244" s="24">
        <f t="shared" si="1110"/>
        <v>0</v>
      </c>
      <c r="AT244" s="24">
        <f t="shared" si="1110"/>
        <v>0</v>
      </c>
      <c r="AU244" s="24">
        <f t="shared" si="1110"/>
        <v>0</v>
      </c>
      <c r="AV244" s="24">
        <f t="shared" si="1110"/>
        <v>0</v>
      </c>
      <c r="AW244" s="24">
        <f t="shared" si="1110"/>
        <v>0</v>
      </c>
      <c r="AX244" s="24">
        <f t="shared" si="1110"/>
        <v>0</v>
      </c>
      <c r="AY244" s="24">
        <f t="shared" si="1110"/>
        <v>0</v>
      </c>
      <c r="AZ244" s="24">
        <f t="shared" si="1110"/>
        <v>0</v>
      </c>
      <c r="BA244" s="24">
        <f t="shared" ref="BA244:BE246" si="1116">BA243</f>
        <v>0</v>
      </c>
      <c r="BB244" s="24">
        <f t="shared" si="1116"/>
        <v>0</v>
      </c>
      <c r="BC244" s="24">
        <f t="shared" si="1116"/>
        <v>0</v>
      </c>
      <c r="BD244" s="24">
        <f t="shared" si="1116"/>
        <v>0</v>
      </c>
      <c r="BE244" s="24">
        <f t="shared" si="1116"/>
        <v>0</v>
      </c>
      <c r="BF244" s="24">
        <f t="shared" si="1098"/>
        <v>80</v>
      </c>
      <c r="BG244" s="24">
        <f t="shared" si="1099"/>
        <v>403</v>
      </c>
      <c r="BH244" s="24">
        <f t="shared" si="1100"/>
        <v>4</v>
      </c>
      <c r="BI244" s="24">
        <f t="shared" si="1101"/>
        <v>80</v>
      </c>
      <c r="BJ244" s="24">
        <f t="shared" si="1102"/>
        <v>84</v>
      </c>
      <c r="BK244" s="24">
        <f t="shared" si="1110"/>
        <v>2</v>
      </c>
      <c r="BL244" s="24" t="str">
        <f t="shared" si="1110"/>
        <v>0</v>
      </c>
      <c r="BM244" s="24" t="str">
        <f t="shared" si="1110"/>
        <v>0</v>
      </c>
      <c r="BN244" s="24">
        <f t="shared" si="1110"/>
        <v>0</v>
      </c>
      <c r="BO244" s="24">
        <f t="shared" si="1110"/>
        <v>4</v>
      </c>
      <c r="BP244" s="24">
        <f t="shared" si="1110"/>
        <v>80</v>
      </c>
      <c r="BQ244" s="24">
        <f t="shared" si="1110"/>
        <v>84</v>
      </c>
      <c r="BR244" s="124"/>
      <c r="BS244" s="1"/>
    </row>
    <row r="245" spans="1:71" s="2" customFormat="1" ht="23.25" customHeight="1" x14ac:dyDescent="0.3">
      <c r="A245" s="54"/>
      <c r="B245" s="55" t="s">
        <v>49</v>
      </c>
      <c r="C245" s="24">
        <f t="shared" si="1109"/>
        <v>0</v>
      </c>
      <c r="D245" s="24">
        <f t="shared" si="1109"/>
        <v>0</v>
      </c>
      <c r="E245" s="24">
        <f t="shared" ref="E245:AQ245" si="1117">E244</f>
        <v>0</v>
      </c>
      <c r="F245" s="24">
        <f t="shared" si="1117"/>
        <v>0</v>
      </c>
      <c r="G245" s="24">
        <f t="shared" si="1117"/>
        <v>0</v>
      </c>
      <c r="H245" s="24">
        <f t="shared" si="1117"/>
        <v>0</v>
      </c>
      <c r="I245" s="24">
        <f t="shared" si="1117"/>
        <v>0</v>
      </c>
      <c r="J245" s="24">
        <f t="shared" ref="J245:L245" si="1118">J244</f>
        <v>0</v>
      </c>
      <c r="K245" s="24">
        <f t="shared" si="1118"/>
        <v>0</v>
      </c>
      <c r="L245" s="24">
        <f t="shared" si="1118"/>
        <v>0</v>
      </c>
      <c r="M245" s="24">
        <f t="shared" si="1117"/>
        <v>0</v>
      </c>
      <c r="N245" s="24">
        <f t="shared" si="1110"/>
        <v>0</v>
      </c>
      <c r="O245" s="24">
        <f t="shared" si="1110"/>
        <v>0</v>
      </c>
      <c r="P245" s="24">
        <f t="shared" si="1110"/>
        <v>0</v>
      </c>
      <c r="Q245" s="24">
        <f t="shared" si="1110"/>
        <v>0</v>
      </c>
      <c r="R245" s="24">
        <f t="shared" si="1117"/>
        <v>0</v>
      </c>
      <c r="S245" s="24">
        <f t="shared" ref="S245" si="1119">S244</f>
        <v>0</v>
      </c>
      <c r="T245" s="24">
        <f t="shared" si="1117"/>
        <v>0</v>
      </c>
      <c r="U245" s="24">
        <f t="shared" si="1117"/>
        <v>0</v>
      </c>
      <c r="V245" s="24">
        <f t="shared" si="1117"/>
        <v>0</v>
      </c>
      <c r="W245" s="24">
        <f>W244</f>
        <v>60</v>
      </c>
      <c r="X245" s="24">
        <f>X244</f>
        <v>58</v>
      </c>
      <c r="Y245" s="24">
        <f>Y244</f>
        <v>1</v>
      </c>
      <c r="Z245" s="24">
        <f>Z244</f>
        <v>25</v>
      </c>
      <c r="AA245" s="24">
        <f t="shared" ref="AA245:AG245" si="1120">AA244</f>
        <v>26</v>
      </c>
      <c r="AB245" s="24">
        <f t="shared" si="1120"/>
        <v>15</v>
      </c>
      <c r="AC245" s="24">
        <f t="shared" ref="AC245" si="1121">AC244</f>
        <v>201</v>
      </c>
      <c r="AD245" s="24">
        <f t="shared" si="1120"/>
        <v>1</v>
      </c>
      <c r="AE245" s="24">
        <f t="shared" si="1120"/>
        <v>35</v>
      </c>
      <c r="AF245" s="24">
        <f t="shared" si="1120"/>
        <v>36</v>
      </c>
      <c r="AG245" s="24">
        <f t="shared" si="1120"/>
        <v>3</v>
      </c>
      <c r="AH245" s="24">
        <f t="shared" si="1113"/>
        <v>11</v>
      </c>
      <c r="AI245" s="24">
        <f t="shared" si="1113"/>
        <v>0</v>
      </c>
      <c r="AJ245" s="24">
        <f t="shared" si="1113"/>
        <v>8</v>
      </c>
      <c r="AK245" s="24">
        <f t="shared" si="1113"/>
        <v>8</v>
      </c>
      <c r="AL245" s="24">
        <f t="shared" si="1117"/>
        <v>2</v>
      </c>
      <c r="AM245" s="24">
        <f t="shared" ref="AM245" si="1122">AM244</f>
        <v>133</v>
      </c>
      <c r="AN245" s="24">
        <f t="shared" si="1117"/>
        <v>2</v>
      </c>
      <c r="AO245" s="24">
        <f t="shared" si="1117"/>
        <v>12</v>
      </c>
      <c r="AP245" s="24">
        <f t="shared" si="1117"/>
        <v>14</v>
      </c>
      <c r="AQ245" s="24">
        <f t="shared" si="1117"/>
        <v>0</v>
      </c>
      <c r="AR245" s="24">
        <f t="shared" si="1110"/>
        <v>0</v>
      </c>
      <c r="AS245" s="24">
        <f t="shared" si="1110"/>
        <v>0</v>
      </c>
      <c r="AT245" s="24">
        <f t="shared" si="1110"/>
        <v>0</v>
      </c>
      <c r="AU245" s="24">
        <f t="shared" si="1110"/>
        <v>0</v>
      </c>
      <c r="AV245" s="24">
        <f t="shared" si="1110"/>
        <v>0</v>
      </c>
      <c r="AW245" s="24">
        <f t="shared" si="1110"/>
        <v>0</v>
      </c>
      <c r="AX245" s="24">
        <f t="shared" si="1110"/>
        <v>0</v>
      </c>
      <c r="AY245" s="24">
        <f t="shared" si="1110"/>
        <v>0</v>
      </c>
      <c r="AZ245" s="24">
        <f t="shared" si="1110"/>
        <v>0</v>
      </c>
      <c r="BA245" s="24">
        <f t="shared" ref="BA245" si="1123">BA244</f>
        <v>0</v>
      </c>
      <c r="BB245" s="24">
        <f t="shared" si="1116"/>
        <v>0</v>
      </c>
      <c r="BC245" s="24">
        <f t="shared" si="1116"/>
        <v>0</v>
      </c>
      <c r="BD245" s="24">
        <f t="shared" si="1116"/>
        <v>0</v>
      </c>
      <c r="BE245" s="24">
        <f t="shared" si="1116"/>
        <v>0</v>
      </c>
      <c r="BF245" s="24">
        <f t="shared" si="1098"/>
        <v>80</v>
      </c>
      <c r="BG245" s="24">
        <f t="shared" si="1099"/>
        <v>403</v>
      </c>
      <c r="BH245" s="24">
        <f t="shared" si="1100"/>
        <v>4</v>
      </c>
      <c r="BI245" s="24">
        <f t="shared" si="1101"/>
        <v>80</v>
      </c>
      <c r="BJ245" s="24">
        <f t="shared" si="1102"/>
        <v>84</v>
      </c>
      <c r="BK245" s="25"/>
      <c r="BL245" s="24" t="str">
        <f t="shared" ref="BL245:BQ245" si="1124">BL244</f>
        <v>0</v>
      </c>
      <c r="BM245" s="24" t="str">
        <f t="shared" si="1124"/>
        <v>0</v>
      </c>
      <c r="BN245" s="24">
        <f t="shared" si="1124"/>
        <v>0</v>
      </c>
      <c r="BO245" s="24">
        <f t="shared" si="1124"/>
        <v>4</v>
      </c>
      <c r="BP245" s="24">
        <f t="shared" si="1124"/>
        <v>80</v>
      </c>
      <c r="BQ245" s="24">
        <f t="shared" si="1124"/>
        <v>84</v>
      </c>
      <c r="BR245" s="124"/>
      <c r="BS245" s="1"/>
    </row>
    <row r="246" spans="1:71" s="2" customFormat="1" ht="23.25" customHeight="1" x14ac:dyDescent="0.3">
      <c r="A246" s="26"/>
      <c r="B246" s="71" t="s">
        <v>34</v>
      </c>
      <c r="C246" s="119">
        <f t="shared" si="1109"/>
        <v>0</v>
      </c>
      <c r="D246" s="28">
        <f t="shared" si="1109"/>
        <v>0</v>
      </c>
      <c r="E246" s="28">
        <f t="shared" ref="E246:AQ246" si="1125">E245</f>
        <v>0</v>
      </c>
      <c r="F246" s="28">
        <f t="shared" si="1125"/>
        <v>0</v>
      </c>
      <c r="G246" s="28">
        <f t="shared" si="1125"/>
        <v>0</v>
      </c>
      <c r="H246" s="28">
        <f t="shared" si="1125"/>
        <v>0</v>
      </c>
      <c r="I246" s="28">
        <f t="shared" si="1125"/>
        <v>0</v>
      </c>
      <c r="J246" s="28">
        <f t="shared" ref="J246:L246" si="1126">J245</f>
        <v>0</v>
      </c>
      <c r="K246" s="28">
        <f t="shared" si="1126"/>
        <v>0</v>
      </c>
      <c r="L246" s="28">
        <f t="shared" si="1126"/>
        <v>0</v>
      </c>
      <c r="M246" s="28">
        <f t="shared" si="1125"/>
        <v>0</v>
      </c>
      <c r="N246" s="28">
        <f t="shared" si="1110"/>
        <v>0</v>
      </c>
      <c r="O246" s="28">
        <f t="shared" si="1110"/>
        <v>0</v>
      </c>
      <c r="P246" s="28">
        <f t="shared" si="1110"/>
        <v>0</v>
      </c>
      <c r="Q246" s="28">
        <f t="shared" si="1110"/>
        <v>0</v>
      </c>
      <c r="R246" s="28">
        <f t="shared" si="1125"/>
        <v>0</v>
      </c>
      <c r="S246" s="28">
        <f t="shared" ref="S246" si="1127">S245</f>
        <v>0</v>
      </c>
      <c r="T246" s="28">
        <f t="shared" si="1125"/>
        <v>0</v>
      </c>
      <c r="U246" s="28">
        <f t="shared" si="1125"/>
        <v>0</v>
      </c>
      <c r="V246" s="28">
        <f t="shared" si="1125"/>
        <v>0</v>
      </c>
      <c r="W246" s="28">
        <f t="shared" ref="W246:AG246" si="1128">W245</f>
        <v>60</v>
      </c>
      <c r="X246" s="28">
        <f t="shared" ref="X246" si="1129">X245</f>
        <v>58</v>
      </c>
      <c r="Y246" s="28">
        <f t="shared" si="1128"/>
        <v>1</v>
      </c>
      <c r="Z246" s="28">
        <f t="shared" si="1128"/>
        <v>25</v>
      </c>
      <c r="AA246" s="28">
        <f t="shared" si="1128"/>
        <v>26</v>
      </c>
      <c r="AB246" s="28">
        <f t="shared" si="1128"/>
        <v>15</v>
      </c>
      <c r="AC246" s="28">
        <f t="shared" ref="AC246" si="1130">AC245</f>
        <v>201</v>
      </c>
      <c r="AD246" s="28">
        <f t="shared" si="1128"/>
        <v>1</v>
      </c>
      <c r="AE246" s="28">
        <f t="shared" si="1128"/>
        <v>35</v>
      </c>
      <c r="AF246" s="28">
        <f t="shared" si="1128"/>
        <v>36</v>
      </c>
      <c r="AG246" s="28">
        <f t="shared" si="1128"/>
        <v>3</v>
      </c>
      <c r="AH246" s="28">
        <f t="shared" si="1113"/>
        <v>11</v>
      </c>
      <c r="AI246" s="28">
        <f t="shared" si="1113"/>
        <v>0</v>
      </c>
      <c r="AJ246" s="28">
        <f t="shared" si="1113"/>
        <v>8</v>
      </c>
      <c r="AK246" s="28">
        <f t="shared" si="1113"/>
        <v>8</v>
      </c>
      <c r="AL246" s="28">
        <f t="shared" si="1125"/>
        <v>2</v>
      </c>
      <c r="AM246" s="28">
        <f t="shared" ref="AM246" si="1131">AM245</f>
        <v>133</v>
      </c>
      <c r="AN246" s="28">
        <f t="shared" si="1125"/>
        <v>2</v>
      </c>
      <c r="AO246" s="28">
        <f t="shared" si="1125"/>
        <v>12</v>
      </c>
      <c r="AP246" s="28">
        <f t="shared" si="1125"/>
        <v>14</v>
      </c>
      <c r="AQ246" s="28">
        <f t="shared" si="1125"/>
        <v>0</v>
      </c>
      <c r="AR246" s="28">
        <f t="shared" si="1110"/>
        <v>0</v>
      </c>
      <c r="AS246" s="28">
        <f t="shared" si="1110"/>
        <v>0</v>
      </c>
      <c r="AT246" s="28">
        <f t="shared" si="1110"/>
        <v>0</v>
      </c>
      <c r="AU246" s="28">
        <f t="shared" si="1110"/>
        <v>0</v>
      </c>
      <c r="AV246" s="28">
        <f t="shared" si="1110"/>
        <v>0</v>
      </c>
      <c r="AW246" s="28">
        <f t="shared" si="1110"/>
        <v>0</v>
      </c>
      <c r="AX246" s="28">
        <f t="shared" si="1110"/>
        <v>0</v>
      </c>
      <c r="AY246" s="28">
        <f t="shared" si="1110"/>
        <v>0</v>
      </c>
      <c r="AZ246" s="28">
        <f t="shared" si="1110"/>
        <v>0</v>
      </c>
      <c r="BA246" s="28">
        <f t="shared" ref="BA246" si="1132">BA245</f>
        <v>0</v>
      </c>
      <c r="BB246" s="28">
        <f t="shared" si="1116"/>
        <v>0</v>
      </c>
      <c r="BC246" s="28">
        <f t="shared" si="1116"/>
        <v>0</v>
      </c>
      <c r="BD246" s="28">
        <f t="shared" si="1116"/>
        <v>0</v>
      </c>
      <c r="BE246" s="28">
        <f t="shared" si="1116"/>
        <v>0</v>
      </c>
      <c r="BF246" s="28">
        <f t="shared" si="1098"/>
        <v>80</v>
      </c>
      <c r="BG246" s="28">
        <f t="shared" si="1099"/>
        <v>403</v>
      </c>
      <c r="BH246" s="28">
        <f t="shared" si="1100"/>
        <v>4</v>
      </c>
      <c r="BI246" s="28">
        <f t="shared" si="1101"/>
        <v>80</v>
      </c>
      <c r="BJ246" s="28">
        <f t="shared" si="1102"/>
        <v>84</v>
      </c>
      <c r="BK246" s="29"/>
      <c r="BL246" s="28" t="str">
        <f t="shared" ref="BL246:BQ246" si="1133">BL245</f>
        <v>0</v>
      </c>
      <c r="BM246" s="28" t="str">
        <f t="shared" si="1133"/>
        <v>0</v>
      </c>
      <c r="BN246" s="28">
        <f t="shared" si="1133"/>
        <v>0</v>
      </c>
      <c r="BO246" s="28">
        <f t="shared" si="1133"/>
        <v>4</v>
      </c>
      <c r="BP246" s="28">
        <f t="shared" si="1133"/>
        <v>80</v>
      </c>
      <c r="BQ246" s="28">
        <f t="shared" si="1133"/>
        <v>84</v>
      </c>
      <c r="BR246" s="124"/>
      <c r="BS246" s="1"/>
    </row>
    <row r="247" spans="1:71" s="76" customFormat="1" ht="23.25" customHeight="1" x14ac:dyDescent="0.3">
      <c r="A247" s="72"/>
      <c r="B247" s="73" t="s">
        <v>1</v>
      </c>
      <c r="C247" s="74">
        <f>C239+C228+C220+C205+C183+C164+C147+C107+C64+C53+C25+C246</f>
        <v>1456</v>
      </c>
      <c r="D247" s="74">
        <f>D239+D228+D220+D205+D183+D164+D147+D107+D64+D53+D25</f>
        <v>1143</v>
      </c>
      <c r="E247" s="74">
        <f>E239+E228+E220+E205+E183+E164+E147+E107+E64+E53+E25</f>
        <v>633</v>
      </c>
      <c r="F247" s="74">
        <f>F239+F228+F220+F205+F183+F164+F147+F107+F64+F53+F25</f>
        <v>469</v>
      </c>
      <c r="G247" s="74">
        <f>G239+G228+G220+G205+G183+G164+G147+G107+G64+G53+G25</f>
        <v>1102</v>
      </c>
      <c r="H247" s="74">
        <f>H239+H228+H220+H205+H183+H164+H147+H107+H64+H53+H25+H246</f>
        <v>0</v>
      </c>
      <c r="I247" s="74">
        <f>I239+I228+I220+I205+I183+I164+I147+I107+I64+I53+I25</f>
        <v>0</v>
      </c>
      <c r="J247" s="74">
        <f>J239+J228+J220+J205+J183+J164+J147+J107+J64+J53+J25</f>
        <v>198</v>
      </c>
      <c r="K247" s="74">
        <f>K239+K228+K220+K205+K183+K164+K147+K107+K64+K53+K25</f>
        <v>320</v>
      </c>
      <c r="L247" s="74">
        <f>L239+L228+L220+L205+L183+L164+L147+L107+L64+L53+L25</f>
        <v>518</v>
      </c>
      <c r="M247" s="74">
        <f>M239+M228+M220+M205+M183+M164+M147+M107+M64+M53+M25</f>
        <v>1401</v>
      </c>
      <c r="N247" s="74">
        <f>N239+N246+N228+N220+N205+N183+N164+N147+N107+N64+N53+N25</f>
        <v>2967</v>
      </c>
      <c r="O247" s="74">
        <f t="shared" ref="O247:AP247" si="1134">O239+O228+O220+O205+O183+O164+O147+O107+O64+O53+O25+O246</f>
        <v>957</v>
      </c>
      <c r="P247" s="74">
        <f t="shared" si="1134"/>
        <v>579</v>
      </c>
      <c r="Q247" s="74">
        <f t="shared" si="1134"/>
        <v>1536</v>
      </c>
      <c r="R247" s="74">
        <f t="shared" si="1134"/>
        <v>1841</v>
      </c>
      <c r="S247" s="74">
        <f t="shared" si="1134"/>
        <v>3787</v>
      </c>
      <c r="T247" s="74">
        <f t="shared" si="1134"/>
        <v>545</v>
      </c>
      <c r="U247" s="74">
        <f t="shared" si="1134"/>
        <v>944</v>
      </c>
      <c r="V247" s="74">
        <f t="shared" si="1134"/>
        <v>1489</v>
      </c>
      <c r="W247" s="74">
        <f t="shared" si="1134"/>
        <v>1056</v>
      </c>
      <c r="X247" s="74">
        <f t="shared" si="1134"/>
        <v>1899</v>
      </c>
      <c r="Y247" s="74">
        <f t="shared" si="1134"/>
        <v>318</v>
      </c>
      <c r="Z247" s="74">
        <f t="shared" si="1134"/>
        <v>493</v>
      </c>
      <c r="AA247" s="74">
        <f t="shared" si="1134"/>
        <v>811</v>
      </c>
      <c r="AB247" s="74">
        <f t="shared" si="1134"/>
        <v>626</v>
      </c>
      <c r="AC247" s="74">
        <f t="shared" si="1134"/>
        <v>5232</v>
      </c>
      <c r="AD247" s="74">
        <f t="shared" si="1134"/>
        <v>279</v>
      </c>
      <c r="AE247" s="74">
        <f t="shared" si="1134"/>
        <v>450</v>
      </c>
      <c r="AF247" s="74">
        <f t="shared" si="1134"/>
        <v>729</v>
      </c>
      <c r="AG247" s="74">
        <f t="shared" si="1134"/>
        <v>278</v>
      </c>
      <c r="AH247" s="74">
        <f t="shared" si="1134"/>
        <v>354</v>
      </c>
      <c r="AI247" s="74">
        <f t="shared" si="1134"/>
        <v>111</v>
      </c>
      <c r="AJ247" s="74">
        <f t="shared" si="1134"/>
        <v>175</v>
      </c>
      <c r="AK247" s="74">
        <f t="shared" si="1134"/>
        <v>286</v>
      </c>
      <c r="AL247" s="74">
        <f t="shared" si="1134"/>
        <v>204</v>
      </c>
      <c r="AM247" s="74">
        <f t="shared" si="1134"/>
        <v>714</v>
      </c>
      <c r="AN247" s="74">
        <f t="shared" si="1134"/>
        <v>144</v>
      </c>
      <c r="AO247" s="74">
        <f t="shared" si="1134"/>
        <v>152</v>
      </c>
      <c r="AP247" s="74">
        <f t="shared" si="1134"/>
        <v>296</v>
      </c>
      <c r="AQ247" s="74">
        <f>AQ239+AQ228+AQ220+AQ205+AQ183+AQ164+AQ147+AQ107+AQ64+AQ53+AQ25</f>
        <v>0</v>
      </c>
      <c r="AR247" s="74">
        <f>AR239+AR228+AR220+AR205+AR183+AR164+AR147+AR107+AR64+AR53+AR25</f>
        <v>0</v>
      </c>
      <c r="AS247" s="74">
        <f>AS239+AS228+AS220+AS205+AS183+AS164+AS147+AS107+AS64+AS53+AS25</f>
        <v>73</v>
      </c>
      <c r="AT247" s="74">
        <f>AT239+AT228+AT220+AT205+AT183+AT164+AT147+AT107+AT64+AT53+AT25</f>
        <v>25</v>
      </c>
      <c r="AU247" s="74">
        <f>AU239+AU228+AU220+AU205+AU183+AU164+AU147+AU107+AU64+AU53+AU25</f>
        <v>98</v>
      </c>
      <c r="AV247" s="74">
        <f t="shared" ref="AV247:BE247" si="1135">AV239+AV228+AV220+AV205+AV183+AV164+AV147+AV107+AV64+AV53+AV25+AV246</f>
        <v>0</v>
      </c>
      <c r="AW247" s="74">
        <f t="shared" si="1135"/>
        <v>0</v>
      </c>
      <c r="AX247" s="74">
        <f t="shared" si="1135"/>
        <v>15</v>
      </c>
      <c r="AY247" s="74">
        <f t="shared" si="1135"/>
        <v>5</v>
      </c>
      <c r="AZ247" s="74">
        <f t="shared" si="1135"/>
        <v>20</v>
      </c>
      <c r="BA247" s="74">
        <f t="shared" si="1135"/>
        <v>0</v>
      </c>
      <c r="BB247" s="74">
        <f t="shared" si="1135"/>
        <v>0</v>
      </c>
      <c r="BC247" s="74">
        <f t="shared" si="1135"/>
        <v>9</v>
      </c>
      <c r="BD247" s="74">
        <f t="shared" si="1135"/>
        <v>7</v>
      </c>
      <c r="BE247" s="74">
        <f t="shared" si="1135"/>
        <v>16</v>
      </c>
      <c r="BF247" s="74">
        <f t="shared" si="1098"/>
        <v>6862</v>
      </c>
      <c r="BG247" s="74">
        <f t="shared" si="1099"/>
        <v>16096</v>
      </c>
      <c r="BH247" s="74">
        <f t="shared" si="1100"/>
        <v>3282</v>
      </c>
      <c r="BI247" s="74">
        <f t="shared" si="1101"/>
        <v>3619</v>
      </c>
      <c r="BJ247" s="74">
        <f>G247+Q247+V247+AA247+AF247+AK247+AP247+AU247+AZ247+BE247+L247</f>
        <v>6901</v>
      </c>
      <c r="BK247" s="75"/>
      <c r="BL247" s="74">
        <f t="shared" ref="BL247:BQ247" si="1136">BL25+BL53+BL64+BL107+BL147+BL164+BL183+BL205+BL220+BL239+BL228+BL246</f>
        <v>485</v>
      </c>
      <c r="BM247" s="74">
        <f t="shared" si="1136"/>
        <v>1232</v>
      </c>
      <c r="BN247" s="74">
        <f t="shared" si="1136"/>
        <v>1717</v>
      </c>
      <c r="BO247" s="74">
        <f t="shared" si="1136"/>
        <v>2797</v>
      </c>
      <c r="BP247" s="74">
        <f t="shared" si="1136"/>
        <v>2387</v>
      </c>
      <c r="BQ247" s="74">
        <f t="shared" si="1136"/>
        <v>5184</v>
      </c>
      <c r="BR247" s="124"/>
      <c r="BS247" s="1"/>
    </row>
    <row r="248" spans="1:71" s="2" customFormat="1" ht="23.25" customHeight="1" x14ac:dyDescent="0.3">
      <c r="A248" s="77"/>
      <c r="B248" s="77" t="s">
        <v>162</v>
      </c>
      <c r="C248" s="78"/>
      <c r="D248" s="78"/>
      <c r="E248" s="78"/>
      <c r="F248" s="78"/>
      <c r="G248" s="78"/>
      <c r="H248" s="78"/>
      <c r="I248" s="78"/>
      <c r="J248" s="78"/>
      <c r="K248" s="78"/>
      <c r="L248" s="78"/>
      <c r="M248" s="78"/>
      <c r="N248" s="78"/>
      <c r="O248" s="78"/>
      <c r="P248" s="78"/>
      <c r="Q248" s="78"/>
      <c r="R248" s="78"/>
      <c r="S248" s="78"/>
      <c r="T248" s="78"/>
      <c r="U248" s="78"/>
      <c r="V248" s="78"/>
      <c r="W248" s="78"/>
      <c r="X248" s="78"/>
      <c r="Y248" s="78"/>
      <c r="Z248" s="78"/>
      <c r="AA248" s="78"/>
      <c r="AB248" s="78"/>
      <c r="AC248" s="78"/>
      <c r="AD248" s="78"/>
      <c r="AE248" s="78"/>
      <c r="AF248" s="78"/>
      <c r="AG248" s="78"/>
      <c r="AH248" s="78"/>
      <c r="AI248" s="78"/>
      <c r="AJ248" s="78"/>
      <c r="AK248" s="78"/>
      <c r="AL248" s="78"/>
      <c r="AM248" s="78"/>
      <c r="AN248" s="78"/>
      <c r="AO248" s="78"/>
      <c r="AP248" s="78"/>
      <c r="AQ248" s="78"/>
      <c r="AR248" s="78"/>
      <c r="AS248" s="78"/>
      <c r="AT248" s="78"/>
      <c r="AU248" s="78"/>
      <c r="AV248" s="78"/>
      <c r="AW248" s="78"/>
      <c r="AX248" s="78"/>
      <c r="AY248" s="78"/>
      <c r="AZ248" s="78"/>
      <c r="BA248" s="78"/>
      <c r="BB248" s="78"/>
      <c r="BC248" s="78"/>
      <c r="BD248" s="78"/>
      <c r="BE248" s="78"/>
      <c r="BF248" s="106"/>
      <c r="BG248" s="106"/>
      <c r="BH248" s="66"/>
      <c r="BI248" s="66"/>
      <c r="BJ248" s="66"/>
      <c r="BK248" s="79"/>
      <c r="BL248" s="80"/>
      <c r="BM248" s="80"/>
      <c r="BN248" s="80"/>
      <c r="BO248" s="66"/>
      <c r="BP248" s="66"/>
      <c r="BQ248" s="80"/>
      <c r="BR248" s="76"/>
      <c r="BS248" s="1"/>
    </row>
    <row r="249" spans="1:71" ht="23.25" customHeight="1" x14ac:dyDescent="0.3">
      <c r="B249" s="82" t="s">
        <v>101</v>
      </c>
      <c r="BF249" s="84"/>
      <c r="BG249" s="84"/>
      <c r="BH249" s="125"/>
      <c r="BQ249" s="125"/>
    </row>
    <row r="250" spans="1:71" ht="23.25" customHeight="1" x14ac:dyDescent="0.3">
      <c r="BF250" s="84"/>
      <c r="BG250" s="84"/>
    </row>
  </sheetData>
  <sortState ref="B254:B255">
    <sortCondition ref="B254"/>
  </sortState>
  <mergeCells count="55">
    <mergeCell ref="H4:L4"/>
    <mergeCell ref="H5:H6"/>
    <mergeCell ref="I5:I6"/>
    <mergeCell ref="J5:L5"/>
    <mergeCell ref="M4:Q4"/>
    <mergeCell ref="A1:BQ1"/>
    <mergeCell ref="A2:B6"/>
    <mergeCell ref="C2:BQ2"/>
    <mergeCell ref="C3:BE3"/>
    <mergeCell ref="BK3:BK5"/>
    <mergeCell ref="BL3:BN5"/>
    <mergeCell ref="BF5:BF6"/>
    <mergeCell ref="BO3:BQ5"/>
    <mergeCell ref="C4:G4"/>
    <mergeCell ref="R4:V4"/>
    <mergeCell ref="AL4:AP4"/>
    <mergeCell ref="C5:C6"/>
    <mergeCell ref="AG5:AG6"/>
    <mergeCell ref="AH5:AH6"/>
    <mergeCell ref="AV4:AZ4"/>
    <mergeCell ref="AV5:AV6"/>
    <mergeCell ref="AW5:AW6"/>
    <mergeCell ref="AX5:AZ5"/>
    <mergeCell ref="D5:D6"/>
    <mergeCell ref="S5:S6"/>
    <mergeCell ref="X5:X6"/>
    <mergeCell ref="AC5:AC6"/>
    <mergeCell ref="E5:G5"/>
    <mergeCell ref="R5:R6"/>
    <mergeCell ref="T5:V5"/>
    <mergeCell ref="W5:W6"/>
    <mergeCell ref="Y5:AA5"/>
    <mergeCell ref="AB5:AB6"/>
    <mergeCell ref="M5:M6"/>
    <mergeCell ref="N5:N6"/>
    <mergeCell ref="O5:Q5"/>
    <mergeCell ref="BG5:BG6"/>
    <mergeCell ref="BH5:BJ5"/>
    <mergeCell ref="BF3:BJ4"/>
    <mergeCell ref="BA4:BE4"/>
    <mergeCell ref="BA5:BA6"/>
    <mergeCell ref="BB5:BB6"/>
    <mergeCell ref="BC5:BE5"/>
    <mergeCell ref="AQ4:AU4"/>
    <mergeCell ref="AQ5:AQ6"/>
    <mergeCell ref="AR5:AR6"/>
    <mergeCell ref="AS5:AU5"/>
    <mergeCell ref="AI5:AK5"/>
    <mergeCell ref="AN5:AP5"/>
    <mergeCell ref="W4:AA4"/>
    <mergeCell ref="AB4:AF4"/>
    <mergeCell ref="AM5:AM6"/>
    <mergeCell ref="AL5:AL6"/>
    <mergeCell ref="AD5:AF5"/>
    <mergeCell ref="AG4:AK4"/>
  </mergeCells>
  <pageMargins left="0.39370078740157483" right="0.19685039370078741" top="0.39370078740157483" bottom="0.39370078740157483" header="0.31496062992125984" footer="0.31496062992125984"/>
  <pageSetup paperSize="9" scale="73" orientation="landscape" r:id="rId1"/>
  <headerFooter>
    <oddFooter xml:space="preserve">&amp;Rหน้าที่ &amp;P จาก &amp;N      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3"/>
  <sheetViews>
    <sheetView workbookViewId="0">
      <selection activeCell="L10" sqref="L10"/>
    </sheetView>
  </sheetViews>
  <sheetFormatPr defaultRowHeight="14.25" x14ac:dyDescent="0.2"/>
  <cols>
    <col min="1" max="1" width="25.875" customWidth="1"/>
    <col min="2" max="2" width="9.875" customWidth="1"/>
  </cols>
  <sheetData>
    <row r="1" spans="1:2" ht="21" x14ac:dyDescent="0.35">
      <c r="A1" s="101" t="s">
        <v>78</v>
      </c>
      <c r="B1" s="102">
        <f>นักศึกษาเข้าใหม่!BJ25</f>
        <v>650</v>
      </c>
    </row>
    <row r="2" spans="1:2" ht="21" x14ac:dyDescent="0.35">
      <c r="A2" s="101" t="s">
        <v>82</v>
      </c>
      <c r="B2" s="102">
        <f>นักศึกษาเข้าใหม่!BJ53</f>
        <v>684</v>
      </c>
    </row>
    <row r="3" spans="1:2" ht="21" x14ac:dyDescent="0.35">
      <c r="A3" s="101" t="s">
        <v>33</v>
      </c>
      <c r="B3" s="102">
        <f>นักศึกษาเข้าใหม่!BJ64</f>
        <v>210</v>
      </c>
    </row>
    <row r="4" spans="1:2" ht="21" x14ac:dyDescent="0.35">
      <c r="A4" s="101" t="s">
        <v>35</v>
      </c>
      <c r="B4" s="102">
        <f>นักศึกษาเข้าใหม่!BJ107</f>
        <v>1427</v>
      </c>
    </row>
    <row r="5" spans="1:2" ht="21" x14ac:dyDescent="0.35">
      <c r="A5" s="101" t="s">
        <v>36</v>
      </c>
      <c r="B5" s="102">
        <f>นักศึกษาเข้าใหม่!BJ147</f>
        <v>1743</v>
      </c>
    </row>
    <row r="6" spans="1:2" ht="21" x14ac:dyDescent="0.35">
      <c r="A6" s="101" t="s">
        <v>39</v>
      </c>
      <c r="B6" s="102">
        <f>นักศึกษาเข้าใหม่!BJ164</f>
        <v>438</v>
      </c>
    </row>
    <row r="7" spans="1:2" ht="21" x14ac:dyDescent="0.35">
      <c r="A7" s="101" t="s">
        <v>41</v>
      </c>
      <c r="B7" s="102">
        <f>นักศึกษาเข้าใหม่!BJ183</f>
        <v>423</v>
      </c>
    </row>
    <row r="8" spans="1:2" ht="21" x14ac:dyDescent="0.35">
      <c r="A8" s="101" t="s">
        <v>42</v>
      </c>
      <c r="B8" s="102">
        <f>นักศึกษาเข้าใหม่!BJ205</f>
        <v>593</v>
      </c>
    </row>
    <row r="9" spans="1:2" ht="21" x14ac:dyDescent="0.35">
      <c r="A9" s="101" t="s">
        <v>43</v>
      </c>
      <c r="B9" s="102">
        <f>นักศึกษาเข้าใหม่!BJ220</f>
        <v>352</v>
      </c>
    </row>
    <row r="10" spans="1:2" ht="21" x14ac:dyDescent="0.35">
      <c r="A10" s="101" t="s">
        <v>45</v>
      </c>
      <c r="B10" s="102">
        <f>นักศึกษาเข้าใหม่!BJ228</f>
        <v>212</v>
      </c>
    </row>
    <row r="11" spans="1:2" ht="21" x14ac:dyDescent="0.35">
      <c r="A11" s="101" t="s">
        <v>116</v>
      </c>
      <c r="B11" s="102">
        <f>นักศึกษาเข้าใหม่!BJ239</f>
        <v>85</v>
      </c>
    </row>
    <row r="12" spans="1:2" ht="21" x14ac:dyDescent="0.35">
      <c r="A12" s="101" t="s">
        <v>102</v>
      </c>
      <c r="B12" s="102">
        <f>นักศึกษาเข้าใหม่!BJ246</f>
        <v>84</v>
      </c>
    </row>
    <row r="13" spans="1:2" ht="18.75" customHeight="1" x14ac:dyDescent="0.2">
      <c r="B13" s="102">
        <f>SUM(B1:B12)</f>
        <v>6901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นักศึกษาเข้าใหม่</vt:lpstr>
      <vt:lpstr>Sheet1</vt:lpstr>
      <vt:lpstr>นักศึกษาเข้าใหม่!Print_Titles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osyo</dc:creator>
  <cp:lastModifiedBy>ew</cp:lastModifiedBy>
  <cp:lastPrinted>2020-10-02T03:46:18Z</cp:lastPrinted>
  <dcterms:created xsi:type="dcterms:W3CDTF">2010-08-08T07:13:07Z</dcterms:created>
  <dcterms:modified xsi:type="dcterms:W3CDTF">2020-10-07T03:15:29Z</dcterms:modified>
</cp:coreProperties>
</file>