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75" yWindow="-120" windowWidth="9705" windowHeight="11415" tabRatio="561"/>
  </bookViews>
  <sheets>
    <sheet name="นักศึกษาเข้าใหม่" sheetId="8" r:id="rId1"/>
    <sheet name="Sheet1" sheetId="9" r:id="rId2"/>
  </sheets>
  <definedNames>
    <definedName name="_xlnm.Print_Titles" localSheetId="0">นักศึกษาเข้าใหม่!$2:$6</definedName>
  </definedNames>
  <calcPr calcId="145621"/>
</workbook>
</file>

<file path=xl/calcChain.xml><?xml version="1.0" encoding="utf-8"?>
<calcChain xmlns="http://schemas.openxmlformats.org/spreadsheetml/2006/main">
  <c r="B13" i="9" l="1"/>
  <c r="B12" i="9"/>
  <c r="B11" i="9"/>
  <c r="B10" i="9"/>
  <c r="B9" i="9"/>
  <c r="B8" i="9"/>
  <c r="B7" i="9"/>
  <c r="B6" i="9"/>
  <c r="B5" i="9"/>
  <c r="B4" i="9"/>
  <c r="B3" i="9"/>
  <c r="B2" i="9"/>
  <c r="B1" i="9"/>
  <c r="AM277" i="8" l="1"/>
  <c r="AN277" i="8"/>
  <c r="AO277" i="8"/>
  <c r="AP277" i="8"/>
  <c r="AH277" i="8"/>
  <c r="AI277" i="8"/>
  <c r="AJ277" i="8"/>
  <c r="AK277" i="8"/>
  <c r="X277" i="8"/>
  <c r="Y277" i="8"/>
  <c r="Z277" i="8"/>
  <c r="AA277" i="8"/>
  <c r="W277" i="8"/>
  <c r="T277" i="8"/>
  <c r="U277" i="8"/>
  <c r="V277" i="8"/>
  <c r="S277" i="8"/>
  <c r="AJ160" i="8"/>
  <c r="AJ159" i="8"/>
  <c r="AI159" i="8"/>
  <c r="AJ158" i="8"/>
  <c r="V136" i="8"/>
  <c r="V133" i="8"/>
  <c r="V99" i="8"/>
  <c r="K166" i="8"/>
  <c r="K154" i="8"/>
  <c r="J154" i="8"/>
  <c r="K138" i="8"/>
  <c r="J138" i="8"/>
  <c r="K136" i="8"/>
  <c r="J136" i="8"/>
  <c r="K135" i="8"/>
  <c r="J135" i="8"/>
  <c r="K137" i="8"/>
  <c r="J137" i="8"/>
  <c r="K134" i="8"/>
  <c r="J134" i="8"/>
  <c r="K132" i="8"/>
  <c r="J132" i="8"/>
  <c r="K159" i="8"/>
  <c r="K148" i="8"/>
  <c r="J148" i="8"/>
  <c r="M162" i="8"/>
  <c r="N162" i="8"/>
  <c r="O162" i="8"/>
  <c r="P162" i="8"/>
  <c r="Q162" i="8"/>
  <c r="R162" i="8"/>
  <c r="S162" i="8"/>
  <c r="W162" i="8"/>
  <c r="X162" i="8"/>
  <c r="AB162" i="8"/>
  <c r="AC162" i="8"/>
  <c r="AD162" i="8"/>
  <c r="AE162" i="8"/>
  <c r="AF162" i="8"/>
  <c r="AG162" i="8"/>
  <c r="AH162" i="8"/>
  <c r="AL162" i="8"/>
  <c r="AM162" i="8"/>
  <c r="AN162" i="8"/>
  <c r="AO162" i="8"/>
  <c r="AP162" i="8"/>
  <c r="AQ162" i="8"/>
  <c r="AR162" i="8"/>
  <c r="C162" i="8"/>
  <c r="P216" i="8"/>
  <c r="O216" i="8"/>
  <c r="P181" i="8"/>
  <c r="P176" i="8"/>
  <c r="O125" i="8"/>
  <c r="P124" i="8"/>
  <c r="O124" i="8"/>
  <c r="P123" i="8"/>
  <c r="O123" i="8"/>
  <c r="O122" i="8"/>
  <c r="O121" i="8"/>
  <c r="P120" i="8"/>
  <c r="O120" i="8"/>
  <c r="P109" i="8"/>
  <c r="O109" i="8"/>
  <c r="O108" i="8"/>
  <c r="O86" i="8"/>
  <c r="O96" i="8"/>
  <c r="O60" i="8"/>
  <c r="O34" i="8"/>
  <c r="P33" i="8"/>
  <c r="O33" i="8"/>
  <c r="P32" i="8"/>
  <c r="O32" i="8"/>
  <c r="O29" i="8"/>
  <c r="O51" i="8"/>
  <c r="O37" i="8"/>
  <c r="O43" i="8"/>
  <c r="Q107" i="8"/>
  <c r="AH273" i="8" l="1"/>
  <c r="AH238" i="8"/>
  <c r="AH239" i="8"/>
  <c r="AH237" i="8"/>
  <c r="AH204" i="8"/>
  <c r="AH201" i="8"/>
  <c r="AH200" i="8"/>
  <c r="AH196" i="8"/>
  <c r="AH195" i="8"/>
  <c r="AH194" i="8"/>
  <c r="AH70" i="8"/>
  <c r="AH69" i="8"/>
  <c r="AH44" i="8"/>
  <c r="AH34" i="8"/>
  <c r="AH31" i="8"/>
  <c r="AC161" i="8" l="1"/>
  <c r="AC45" i="8"/>
  <c r="X38" i="8" l="1"/>
  <c r="N216" i="8"/>
  <c r="N182" i="8"/>
  <c r="N181" i="8"/>
  <c r="N109" i="8"/>
  <c r="N108" i="8"/>
  <c r="N120" i="8"/>
  <c r="N124" i="8"/>
  <c r="N125" i="8"/>
  <c r="N121" i="8"/>
  <c r="N122" i="8"/>
  <c r="N123" i="8"/>
  <c r="N96" i="8"/>
  <c r="N86" i="8"/>
  <c r="N60" i="8"/>
  <c r="N51" i="8"/>
  <c r="N40" i="8"/>
  <c r="N37" i="8"/>
  <c r="N29" i="8"/>
  <c r="N33" i="8"/>
  <c r="N34" i="8"/>
  <c r="N30" i="8"/>
  <c r="N31" i="8"/>
  <c r="N32" i="8"/>
  <c r="I273" i="8"/>
  <c r="I270" i="8"/>
  <c r="I256" i="8"/>
  <c r="I255" i="8"/>
  <c r="I241" i="8" l="1"/>
  <c r="I242" i="8"/>
  <c r="I240" i="8"/>
  <c r="I238" i="8"/>
  <c r="I243" i="8"/>
  <c r="I239" i="8"/>
  <c r="I237" i="8"/>
  <c r="I213" i="8"/>
  <c r="I218" i="8"/>
  <c r="I216" i="8"/>
  <c r="I215" i="8"/>
  <c r="I205" i="8"/>
  <c r="I201" i="8"/>
  <c r="I200" i="8"/>
  <c r="I199" i="8"/>
  <c r="I198" i="8"/>
  <c r="I196" i="8"/>
  <c r="I195" i="8"/>
  <c r="I186" i="8" l="1"/>
  <c r="I177" i="8"/>
  <c r="I176" i="8"/>
  <c r="I158" i="8"/>
  <c r="I159" i="8"/>
  <c r="I160" i="8"/>
  <c r="I166" i="8"/>
  <c r="I137" i="8"/>
  <c r="I136" i="8"/>
  <c r="I138" i="8"/>
  <c r="I134" i="8"/>
  <c r="I135" i="8"/>
  <c r="I154" i="8"/>
  <c r="I148" i="8"/>
  <c r="I132" i="8"/>
  <c r="I99" i="8"/>
  <c r="I98" i="8"/>
  <c r="I97" i="8"/>
  <c r="I96" i="8"/>
  <c r="I95" i="8"/>
  <c r="I93" i="8"/>
  <c r="I92" i="8"/>
  <c r="I91" i="8"/>
  <c r="I90" i="8"/>
  <c r="I70" i="8"/>
  <c r="I68" i="8"/>
  <c r="I69" i="8"/>
  <c r="I71" i="8"/>
  <c r="I67" i="8"/>
  <c r="I40" i="8"/>
  <c r="I44" i="8"/>
  <c r="I43" i="8"/>
  <c r="I37" i="8"/>
  <c r="I29" i="8"/>
  <c r="I33" i="8"/>
  <c r="I34" i="8"/>
  <c r="I30" i="8"/>
  <c r="I31" i="8"/>
  <c r="I32" i="8"/>
  <c r="I22" i="8"/>
  <c r="I21" i="8"/>
  <c r="I12" i="8"/>
  <c r="I11" i="8"/>
  <c r="I10" i="8"/>
  <c r="C223" i="8"/>
  <c r="D184" i="8"/>
  <c r="E184" i="8"/>
  <c r="F184" i="8"/>
  <c r="H184" i="8"/>
  <c r="I184" i="8"/>
  <c r="J184" i="8"/>
  <c r="K184" i="8"/>
  <c r="M184" i="8"/>
  <c r="N184" i="8"/>
  <c r="O184" i="8"/>
  <c r="P184" i="8"/>
  <c r="R184" i="8"/>
  <c r="S184" i="8"/>
  <c r="T184" i="8"/>
  <c r="U184" i="8"/>
  <c r="W184" i="8"/>
  <c r="X184" i="8"/>
  <c r="Y184" i="8"/>
  <c r="Z184" i="8"/>
  <c r="AB184" i="8"/>
  <c r="AC184" i="8"/>
  <c r="AD184" i="8"/>
  <c r="AE184" i="8"/>
  <c r="AG184" i="8"/>
  <c r="AH184" i="8"/>
  <c r="AI184" i="8"/>
  <c r="AJ184" i="8"/>
  <c r="AL184" i="8"/>
  <c r="AM184" i="8"/>
  <c r="AN184" i="8"/>
  <c r="AO184" i="8"/>
  <c r="AV184" i="8"/>
  <c r="C184" i="8"/>
  <c r="AV179" i="8"/>
  <c r="D179" i="8"/>
  <c r="E179" i="8"/>
  <c r="F179" i="8"/>
  <c r="H179" i="8"/>
  <c r="M179" i="8"/>
  <c r="N179" i="8"/>
  <c r="O179" i="8"/>
  <c r="P179" i="8"/>
  <c r="R179" i="8"/>
  <c r="S179" i="8"/>
  <c r="T179" i="8"/>
  <c r="U179" i="8"/>
  <c r="W179" i="8"/>
  <c r="X179" i="8"/>
  <c r="Y179" i="8"/>
  <c r="Z179" i="8"/>
  <c r="AB179" i="8"/>
  <c r="AC179" i="8"/>
  <c r="AD179" i="8"/>
  <c r="AE179" i="8"/>
  <c r="AG179" i="8"/>
  <c r="AH179" i="8"/>
  <c r="AI179" i="8"/>
  <c r="AJ179" i="8"/>
  <c r="AL179" i="8"/>
  <c r="AM179" i="8"/>
  <c r="AN179" i="8"/>
  <c r="AO179" i="8"/>
  <c r="C179" i="8"/>
  <c r="K273" i="8" l="1"/>
  <c r="J273" i="8"/>
  <c r="K270" i="8"/>
  <c r="K256" i="8"/>
  <c r="J256" i="8"/>
  <c r="K255" i="8"/>
  <c r="J255" i="8"/>
  <c r="K243" i="8"/>
  <c r="K242" i="8"/>
  <c r="J242" i="8"/>
  <c r="K241" i="8"/>
  <c r="J241" i="8"/>
  <c r="K240" i="8"/>
  <c r="J240" i="8"/>
  <c r="K239" i="8"/>
  <c r="K238" i="8"/>
  <c r="K237" i="8"/>
  <c r="K218" i="8"/>
  <c r="J218" i="8"/>
  <c r="K216" i="8"/>
  <c r="J216" i="8"/>
  <c r="K215" i="8"/>
  <c r="J215" i="8"/>
  <c r="K213" i="8"/>
  <c r="J213" i="8"/>
  <c r="J205" i="8"/>
  <c r="K199" i="8"/>
  <c r="K198" i="8"/>
  <c r="K195" i="8"/>
  <c r="K186" i="8"/>
  <c r="K177" i="8"/>
  <c r="J177" i="8"/>
  <c r="K176" i="8"/>
  <c r="J176" i="8"/>
  <c r="K95" i="8"/>
  <c r="J95" i="8"/>
  <c r="K97" i="8"/>
  <c r="K96" i="8"/>
  <c r="K91" i="8"/>
  <c r="J91" i="8"/>
  <c r="K90" i="8"/>
  <c r="J90" i="8"/>
  <c r="K93" i="8"/>
  <c r="J93" i="8"/>
  <c r="J92" i="8"/>
  <c r="K71" i="8"/>
  <c r="J71" i="8"/>
  <c r="K70" i="8"/>
  <c r="J70" i="8"/>
  <c r="K69" i="8"/>
  <c r="J69" i="8"/>
  <c r="K68" i="8"/>
  <c r="J68" i="8"/>
  <c r="K67" i="8"/>
  <c r="J67" i="8"/>
  <c r="K34" i="8"/>
  <c r="J34" i="8"/>
  <c r="K33" i="8"/>
  <c r="K32" i="8"/>
  <c r="J32" i="8"/>
  <c r="K31" i="8"/>
  <c r="J31" i="8"/>
  <c r="J30" i="8"/>
  <c r="K29" i="8"/>
  <c r="J29" i="8"/>
  <c r="J40" i="8"/>
  <c r="K44" i="8"/>
  <c r="J44" i="8"/>
  <c r="K43" i="8"/>
  <c r="J43" i="8"/>
  <c r="K22" i="8"/>
  <c r="J22" i="8"/>
  <c r="K21" i="8"/>
  <c r="J21" i="8"/>
  <c r="K13" i="8"/>
  <c r="J13" i="8"/>
  <c r="K12" i="8"/>
  <c r="J12" i="8"/>
  <c r="K10" i="8"/>
  <c r="J10" i="8"/>
  <c r="K11" i="8"/>
  <c r="J11" i="8"/>
  <c r="L17" i="8"/>
  <c r="H17" i="8"/>
  <c r="I17" i="8" s="1"/>
  <c r="AS16" i="8"/>
  <c r="AW16" i="8" s="1"/>
  <c r="AW17" i="8" s="1"/>
  <c r="Q10" i="8"/>
  <c r="Q11" i="8"/>
  <c r="K179" i="8" l="1"/>
  <c r="J179" i="8"/>
  <c r="F17" i="8"/>
  <c r="E17" i="8"/>
  <c r="AQ16" i="8" l="1"/>
  <c r="AQ10" i="8"/>
  <c r="AQ48" i="8"/>
  <c r="AR48" i="8"/>
  <c r="AS48" i="8"/>
  <c r="AT48" i="8"/>
  <c r="AS47" i="8"/>
  <c r="AT47" i="8"/>
  <c r="AR47" i="8"/>
  <c r="AQ47" i="8"/>
  <c r="AT102" i="8"/>
  <c r="AT103" i="8" s="1"/>
  <c r="AS102" i="8"/>
  <c r="AZ102" i="8" s="1"/>
  <c r="AR102" i="8"/>
  <c r="AR103" i="8" s="1"/>
  <c r="AQ102" i="8"/>
  <c r="AQ103" i="8" s="1"/>
  <c r="AV103" i="8"/>
  <c r="AO103" i="8"/>
  <c r="AN103" i="8"/>
  <c r="AM103" i="8"/>
  <c r="AL103" i="8"/>
  <c r="AJ103" i="8"/>
  <c r="AI103" i="8"/>
  <c r="AH103" i="8"/>
  <c r="AG103" i="8"/>
  <c r="AE103" i="8"/>
  <c r="AD103" i="8"/>
  <c r="AC103" i="8"/>
  <c r="AB103" i="8"/>
  <c r="Z103" i="8"/>
  <c r="Y103" i="8"/>
  <c r="X103" i="8"/>
  <c r="W103" i="8"/>
  <c r="U103" i="8"/>
  <c r="T103" i="8"/>
  <c r="S103" i="8"/>
  <c r="R103" i="8"/>
  <c r="P103" i="8"/>
  <c r="O103" i="8"/>
  <c r="N103" i="8"/>
  <c r="M103" i="8"/>
  <c r="K103" i="8"/>
  <c r="J103" i="8"/>
  <c r="I103" i="8"/>
  <c r="H103" i="8"/>
  <c r="F103" i="8"/>
  <c r="E103" i="8"/>
  <c r="D103" i="8"/>
  <c r="C103" i="8"/>
  <c r="AX102" i="8"/>
  <c r="AX103" i="8" s="1"/>
  <c r="AW102" i="8"/>
  <c r="AW103" i="8" s="1"/>
  <c r="AP102" i="8"/>
  <c r="AP103" i="8" s="1"/>
  <c r="AK102" i="8"/>
  <c r="AK103" i="8" s="1"/>
  <c r="AF102" i="8"/>
  <c r="AF103" i="8" s="1"/>
  <c r="AA102" i="8"/>
  <c r="AA103" i="8" s="1"/>
  <c r="V102" i="8"/>
  <c r="V103" i="8" s="1"/>
  <c r="Q102" i="8"/>
  <c r="Q103" i="8" s="1"/>
  <c r="L102" i="8"/>
  <c r="L103" i="8" s="1"/>
  <c r="G102" i="8"/>
  <c r="BA102" i="8" l="1"/>
  <c r="BA103" i="8" s="1"/>
  <c r="AU102" i="8"/>
  <c r="AU103" i="8" s="1"/>
  <c r="AS103" i="8"/>
  <c r="AY102" i="8"/>
  <c r="AY103" i="8" s="1"/>
  <c r="G103" i="8"/>
  <c r="AZ103" i="8"/>
  <c r="BB102" i="8" l="1"/>
  <c r="BB103" i="8" s="1"/>
  <c r="AT10" i="8"/>
  <c r="AT11" i="8"/>
  <c r="AT12" i="8"/>
  <c r="AT13" i="8"/>
  <c r="AS11" i="8"/>
  <c r="AS12" i="8"/>
  <c r="AS13" i="8"/>
  <c r="AS10" i="8"/>
  <c r="AR13" i="8"/>
  <c r="AQ11" i="8"/>
  <c r="AQ12" i="8"/>
  <c r="AQ13" i="8"/>
  <c r="AO274" i="8"/>
  <c r="AN274" i="8"/>
  <c r="AL274" i="8"/>
  <c r="AP273" i="8"/>
  <c r="AP274" i="8" s="1"/>
  <c r="AM274" i="8"/>
  <c r="AO271" i="8"/>
  <c r="AN271" i="8"/>
  <c r="AM271" i="8"/>
  <c r="AL271" i="8"/>
  <c r="AP270" i="8"/>
  <c r="AP271" i="8" s="1"/>
  <c r="AO264" i="8"/>
  <c r="AO265" i="8" s="1"/>
  <c r="AO266" i="8" s="1"/>
  <c r="AN264" i="8"/>
  <c r="AN265" i="8" s="1"/>
  <c r="AN266" i="8" s="1"/>
  <c r="AM264" i="8"/>
  <c r="AM265" i="8" s="1"/>
  <c r="AM266" i="8" s="1"/>
  <c r="AL264" i="8"/>
  <c r="AL265" i="8" s="1"/>
  <c r="AL266" i="8" s="1"/>
  <c r="AP263" i="8"/>
  <c r="AP264" i="8" s="1"/>
  <c r="AP265" i="8" s="1"/>
  <c r="AP266" i="8" s="1"/>
  <c r="AO257" i="8"/>
  <c r="AO258" i="8" s="1"/>
  <c r="AO259" i="8" s="1"/>
  <c r="AN257" i="8"/>
  <c r="AN258" i="8" s="1"/>
  <c r="AN259" i="8" s="1"/>
  <c r="AM257" i="8"/>
  <c r="AM258" i="8" s="1"/>
  <c r="AM259" i="8" s="1"/>
  <c r="AL257" i="8"/>
  <c r="AL258" i="8" s="1"/>
  <c r="AL259" i="8" s="1"/>
  <c r="AP256" i="8"/>
  <c r="AP255" i="8"/>
  <c r="AO249" i="8"/>
  <c r="AO250" i="8" s="1"/>
  <c r="AN249" i="8"/>
  <c r="AN250" i="8" s="1"/>
  <c r="AM249" i="8"/>
  <c r="AM250" i="8" s="1"/>
  <c r="AL249" i="8"/>
  <c r="AL250" i="8" s="1"/>
  <c r="AP248" i="8"/>
  <c r="AP249" i="8" s="1"/>
  <c r="AP250" i="8" s="1"/>
  <c r="AO244" i="8"/>
  <c r="AO245" i="8" s="1"/>
  <c r="AN244" i="8"/>
  <c r="AN245" i="8" s="1"/>
  <c r="AL244" i="8"/>
  <c r="AL245" i="8" s="1"/>
  <c r="AL251" i="8" s="1"/>
  <c r="AP243" i="8"/>
  <c r="AP242" i="8"/>
  <c r="AP241" i="8"/>
  <c r="AP240" i="8"/>
  <c r="AP239" i="8"/>
  <c r="AP238" i="8"/>
  <c r="AP237" i="8"/>
  <c r="AM244" i="8"/>
  <c r="AM245" i="8" s="1"/>
  <c r="AO231" i="8"/>
  <c r="AO232" i="8" s="1"/>
  <c r="AN231" i="8"/>
  <c r="AN232" i="8" s="1"/>
  <c r="AM231" i="8"/>
  <c r="AM232" i="8" s="1"/>
  <c r="AL231" i="8"/>
  <c r="AL232" i="8" s="1"/>
  <c r="AP230" i="8"/>
  <c r="AP229" i="8"/>
  <c r="AP228" i="8"/>
  <c r="AP227" i="8"/>
  <c r="AO223" i="8"/>
  <c r="AN223" i="8"/>
  <c r="AM223" i="8"/>
  <c r="AL223" i="8"/>
  <c r="AP222" i="8"/>
  <c r="AP221" i="8"/>
  <c r="AO219" i="8"/>
  <c r="AN219" i="8"/>
  <c r="AM219" i="8"/>
  <c r="AL219" i="8"/>
  <c r="AP218" i="8"/>
  <c r="AP217" i="8"/>
  <c r="AP216" i="8"/>
  <c r="AP215" i="8"/>
  <c r="AP214" i="8"/>
  <c r="AP213" i="8"/>
  <c r="AO207" i="8"/>
  <c r="AN207" i="8"/>
  <c r="AL207" i="8"/>
  <c r="AP206" i="8"/>
  <c r="AP205" i="8"/>
  <c r="AP204" i="8"/>
  <c r="AO202" i="8"/>
  <c r="AN202" i="8"/>
  <c r="AN208" i="8" s="1"/>
  <c r="AN209" i="8" s="1"/>
  <c r="AL202" i="8"/>
  <c r="AP201" i="8"/>
  <c r="AP200" i="8"/>
  <c r="AP199" i="8"/>
  <c r="AP198" i="8"/>
  <c r="AP197" i="8"/>
  <c r="AP196" i="8"/>
  <c r="AP195" i="8"/>
  <c r="AP194" i="8"/>
  <c r="AP193" i="8"/>
  <c r="AO187" i="8"/>
  <c r="AN187" i="8"/>
  <c r="AM187" i="8"/>
  <c r="AL187" i="8"/>
  <c r="AP186" i="8"/>
  <c r="AP187" i="8" s="1"/>
  <c r="AP183" i="8"/>
  <c r="AP181" i="8"/>
  <c r="AP182" i="8"/>
  <c r="AO188" i="8"/>
  <c r="AO189" i="8" s="1"/>
  <c r="AP178" i="8"/>
  <c r="AP176" i="8"/>
  <c r="AP177" i="8"/>
  <c r="AO170" i="8"/>
  <c r="AN170" i="8"/>
  <c r="AM170" i="8"/>
  <c r="AL170" i="8"/>
  <c r="AP169" i="8"/>
  <c r="AP170" i="8" s="1"/>
  <c r="AO167" i="8"/>
  <c r="AN167" i="8"/>
  <c r="AM167" i="8"/>
  <c r="AL167" i="8"/>
  <c r="AP166" i="8"/>
  <c r="AP165" i="8"/>
  <c r="AO161" i="8"/>
  <c r="AN161" i="8"/>
  <c r="AM161" i="8"/>
  <c r="AL161" i="8"/>
  <c r="AP160" i="8"/>
  <c r="AP159" i="8"/>
  <c r="AP158" i="8"/>
  <c r="AO156" i="8"/>
  <c r="AN156" i="8"/>
  <c r="AM156" i="8"/>
  <c r="AL156" i="8"/>
  <c r="AP155" i="8"/>
  <c r="AP154" i="8"/>
  <c r="AO152" i="8"/>
  <c r="AN152" i="8"/>
  <c r="AM152" i="8"/>
  <c r="AL152" i="8"/>
  <c r="AP151" i="8"/>
  <c r="AP152" i="8" s="1"/>
  <c r="AO149" i="8"/>
  <c r="AN149" i="8"/>
  <c r="AM149" i="8"/>
  <c r="AL149" i="8"/>
  <c r="AP148" i="8"/>
  <c r="AP149" i="8" s="1"/>
  <c r="AO146" i="8"/>
  <c r="AN146" i="8"/>
  <c r="AM146" i="8"/>
  <c r="AL146" i="8"/>
  <c r="AP145" i="8"/>
  <c r="AP144" i="8"/>
  <c r="AP143" i="8"/>
  <c r="AP142" i="8"/>
  <c r="AO139" i="8"/>
  <c r="AN139" i="8"/>
  <c r="AM139" i="8"/>
  <c r="AL139" i="8"/>
  <c r="AP138" i="8"/>
  <c r="AP137" i="8"/>
  <c r="AP136" i="8"/>
  <c r="AP135" i="8"/>
  <c r="AP134" i="8"/>
  <c r="AP133" i="8"/>
  <c r="AP132" i="8"/>
  <c r="AO126" i="8"/>
  <c r="AO127" i="8" s="1"/>
  <c r="AN126" i="8"/>
  <c r="AN127" i="8" s="1"/>
  <c r="AM126" i="8"/>
  <c r="AM127" i="8" s="1"/>
  <c r="AL126" i="8"/>
  <c r="AL127" i="8" s="1"/>
  <c r="AP125" i="8"/>
  <c r="AP124" i="8"/>
  <c r="AP123" i="8"/>
  <c r="AP122" i="8"/>
  <c r="AP121" i="8"/>
  <c r="AP120" i="8"/>
  <c r="AO116" i="8"/>
  <c r="AN116" i="8"/>
  <c r="AM116" i="8"/>
  <c r="AL116" i="8"/>
  <c r="AP115" i="8"/>
  <c r="AP114" i="8"/>
  <c r="AP113" i="8"/>
  <c r="AP112" i="8"/>
  <c r="AP111" i="8"/>
  <c r="AP110" i="8"/>
  <c r="AP109" i="8"/>
  <c r="AP108" i="8"/>
  <c r="AP107" i="8"/>
  <c r="AP106" i="8"/>
  <c r="AP105" i="8"/>
  <c r="AO100" i="8"/>
  <c r="AO117" i="8" s="1"/>
  <c r="AN100" i="8"/>
  <c r="AM100" i="8"/>
  <c r="AL100" i="8"/>
  <c r="AL117" i="8" s="1"/>
  <c r="AP99" i="8"/>
  <c r="AP98" i="8"/>
  <c r="AP97" i="8"/>
  <c r="AP96" i="8"/>
  <c r="AP95" i="8"/>
  <c r="AP94" i="8"/>
  <c r="AP93" i="8"/>
  <c r="AP92" i="8"/>
  <c r="AP91" i="8"/>
  <c r="AP90" i="8"/>
  <c r="AP89" i="8"/>
  <c r="AP88" i="8"/>
  <c r="AP87" i="8"/>
  <c r="AP86" i="8"/>
  <c r="AP85" i="8"/>
  <c r="AP84" i="8"/>
  <c r="AP83" i="8"/>
  <c r="AP82" i="8"/>
  <c r="AP81" i="8"/>
  <c r="AP80" i="8"/>
  <c r="AP79" i="8"/>
  <c r="AP78" i="8"/>
  <c r="AO72" i="8"/>
  <c r="AO73" i="8" s="1"/>
  <c r="AO74" i="8" s="1"/>
  <c r="AN72" i="8"/>
  <c r="AN73" i="8" s="1"/>
  <c r="AN74" i="8" s="1"/>
  <c r="AL72" i="8"/>
  <c r="AL73" i="8" s="1"/>
  <c r="AL74" i="8" s="1"/>
  <c r="AP71" i="8"/>
  <c r="AP70" i="8"/>
  <c r="AP69" i="8"/>
  <c r="AM72" i="8"/>
  <c r="AM73" i="8" s="1"/>
  <c r="AM74" i="8" s="1"/>
  <c r="AP68" i="8"/>
  <c r="AP67" i="8"/>
  <c r="AO61" i="8"/>
  <c r="AN61" i="8"/>
  <c r="AM61" i="8"/>
  <c r="AL61" i="8"/>
  <c r="AP60" i="8"/>
  <c r="AP61" i="8" s="1"/>
  <c r="AO58" i="8"/>
  <c r="AN58" i="8"/>
  <c r="AM58" i="8"/>
  <c r="AL58" i="8"/>
  <c r="AP57" i="8"/>
  <c r="AP56" i="8"/>
  <c r="AO52" i="8"/>
  <c r="AN52" i="8"/>
  <c r="AM52" i="8"/>
  <c r="AL52" i="8"/>
  <c r="AP51" i="8"/>
  <c r="AP52" i="8" s="1"/>
  <c r="AO49" i="8"/>
  <c r="AN49" i="8"/>
  <c r="AM49" i="8"/>
  <c r="AL49" i="8"/>
  <c r="AP48" i="8"/>
  <c r="AP47" i="8"/>
  <c r="AO45" i="8"/>
  <c r="AN45" i="8"/>
  <c r="AM45" i="8"/>
  <c r="AL45" i="8"/>
  <c r="AP44" i="8"/>
  <c r="AP43" i="8"/>
  <c r="AO41" i="8"/>
  <c r="AN41" i="8"/>
  <c r="AM41" i="8"/>
  <c r="AL41" i="8"/>
  <c r="AP40" i="8"/>
  <c r="AP41" i="8" s="1"/>
  <c r="AO38" i="8"/>
  <c r="AN38" i="8"/>
  <c r="AM38" i="8"/>
  <c r="AL38" i="8"/>
  <c r="AP37" i="8"/>
  <c r="AP38" i="8" s="1"/>
  <c r="AO35" i="8"/>
  <c r="AN35" i="8"/>
  <c r="AL35" i="8"/>
  <c r="AP34" i="8"/>
  <c r="AP33" i="8"/>
  <c r="AP32" i="8"/>
  <c r="AP31" i="8"/>
  <c r="AM35" i="8"/>
  <c r="AP30" i="8"/>
  <c r="AP29" i="8"/>
  <c r="AO23" i="8"/>
  <c r="AO24" i="8" s="1"/>
  <c r="AN23" i="8"/>
  <c r="AN24" i="8" s="1"/>
  <c r="AM23" i="8"/>
  <c r="AM24" i="8" s="1"/>
  <c r="AL23" i="8"/>
  <c r="AL24" i="8" s="1"/>
  <c r="AP22" i="8"/>
  <c r="AP21" i="8"/>
  <c r="AO17" i="8"/>
  <c r="AN17" i="8"/>
  <c r="AM17" i="8"/>
  <c r="AL17" i="8"/>
  <c r="AP16" i="8"/>
  <c r="AP17" i="8" s="1"/>
  <c r="AO14" i="8"/>
  <c r="AN14" i="8"/>
  <c r="AM14" i="8"/>
  <c r="AL14" i="8"/>
  <c r="AP13" i="8"/>
  <c r="AP12" i="8"/>
  <c r="AP11" i="8"/>
  <c r="AP10" i="8"/>
  <c r="AH274" i="8"/>
  <c r="AR237" i="8"/>
  <c r="AH72" i="8"/>
  <c r="AH73" i="8" s="1"/>
  <c r="AH74" i="8" s="1"/>
  <c r="AH35" i="8"/>
  <c r="S161" i="8"/>
  <c r="N161" i="8"/>
  <c r="I274" i="8"/>
  <c r="I271" i="8"/>
  <c r="I207" i="8"/>
  <c r="AR198" i="8"/>
  <c r="AR186" i="8"/>
  <c r="AR187" i="8" s="1"/>
  <c r="AR159" i="8"/>
  <c r="I156" i="8"/>
  <c r="I167" i="8"/>
  <c r="AR97" i="8"/>
  <c r="AR92" i="8"/>
  <c r="AR12" i="8"/>
  <c r="AR11" i="8"/>
  <c r="AR10" i="8"/>
  <c r="D161" i="8"/>
  <c r="AH161" i="8"/>
  <c r="X161" i="8"/>
  <c r="AC274" i="8"/>
  <c r="X274" i="8"/>
  <c r="S274" i="8"/>
  <c r="N274" i="8"/>
  <c r="D274" i="8"/>
  <c r="AH271" i="8"/>
  <c r="AC271" i="8"/>
  <c r="X271" i="8"/>
  <c r="S271" i="8"/>
  <c r="N271" i="8"/>
  <c r="D271" i="8"/>
  <c r="AH264" i="8"/>
  <c r="AH265" i="8" s="1"/>
  <c r="AH266" i="8" s="1"/>
  <c r="AC264" i="8"/>
  <c r="AC265" i="8" s="1"/>
  <c r="AC266" i="8" s="1"/>
  <c r="X264" i="8"/>
  <c r="X265" i="8" s="1"/>
  <c r="X266" i="8" s="1"/>
  <c r="S264" i="8"/>
  <c r="S265" i="8" s="1"/>
  <c r="S266" i="8" s="1"/>
  <c r="N264" i="8"/>
  <c r="N265" i="8" s="1"/>
  <c r="N266" i="8" s="1"/>
  <c r="I264" i="8"/>
  <c r="I265" i="8" s="1"/>
  <c r="I266" i="8" s="1"/>
  <c r="D264" i="8"/>
  <c r="D265" i="8" s="1"/>
  <c r="D266" i="8" s="1"/>
  <c r="AH257" i="8"/>
  <c r="AH258" i="8" s="1"/>
  <c r="AH259" i="8" s="1"/>
  <c r="AC257" i="8"/>
  <c r="AC258" i="8" s="1"/>
  <c r="AC259" i="8" s="1"/>
  <c r="X257" i="8"/>
  <c r="X258" i="8" s="1"/>
  <c r="X259" i="8" s="1"/>
  <c r="S257" i="8"/>
  <c r="S258" i="8" s="1"/>
  <c r="S259" i="8" s="1"/>
  <c r="N257" i="8"/>
  <c r="N258" i="8" s="1"/>
  <c r="N259" i="8" s="1"/>
  <c r="D257" i="8"/>
  <c r="D258" i="8" s="1"/>
  <c r="D259" i="8" s="1"/>
  <c r="E257" i="8"/>
  <c r="E258" i="8" s="1"/>
  <c r="E259" i="8" s="1"/>
  <c r="AH249" i="8"/>
  <c r="AH250" i="8" s="1"/>
  <c r="AC249" i="8"/>
  <c r="AC250" i="8" s="1"/>
  <c r="X249" i="8"/>
  <c r="X250" i="8" s="1"/>
  <c r="S249" i="8"/>
  <c r="S250" i="8" s="1"/>
  <c r="N249" i="8"/>
  <c r="N250" i="8" s="1"/>
  <c r="I249" i="8"/>
  <c r="I250" i="8" s="1"/>
  <c r="D249" i="8"/>
  <c r="D250" i="8" s="1"/>
  <c r="AC244" i="8"/>
  <c r="AC245" i="8" s="1"/>
  <c r="X244" i="8"/>
  <c r="X245" i="8" s="1"/>
  <c r="S244" i="8"/>
  <c r="S245" i="8" s="1"/>
  <c r="N244" i="8"/>
  <c r="N245" i="8" s="1"/>
  <c r="D244" i="8"/>
  <c r="D245" i="8" s="1"/>
  <c r="AH231" i="8"/>
  <c r="AH232" i="8" s="1"/>
  <c r="AC231" i="8"/>
  <c r="AC232" i="8" s="1"/>
  <c r="X231" i="8"/>
  <c r="X232" i="8" s="1"/>
  <c r="S231" i="8"/>
  <c r="S232" i="8" s="1"/>
  <c r="N231" i="8"/>
  <c r="N232" i="8" s="1"/>
  <c r="I231" i="8"/>
  <c r="I232" i="8" s="1"/>
  <c r="D231" i="8"/>
  <c r="D232" i="8" s="1"/>
  <c r="AH223" i="8"/>
  <c r="AC223" i="8"/>
  <c r="X223" i="8"/>
  <c r="S223" i="8"/>
  <c r="N223" i="8"/>
  <c r="I223" i="8"/>
  <c r="D223" i="8"/>
  <c r="AH219" i="8"/>
  <c r="AC219" i="8"/>
  <c r="X219" i="8"/>
  <c r="S219" i="8"/>
  <c r="N219" i="8"/>
  <c r="D219" i="8"/>
  <c r="AH207" i="8"/>
  <c r="AC207" i="8"/>
  <c r="X207" i="8"/>
  <c r="S207" i="8"/>
  <c r="N207" i="8"/>
  <c r="D207" i="8"/>
  <c r="AC202" i="8"/>
  <c r="X202" i="8"/>
  <c r="S202" i="8"/>
  <c r="N202" i="8"/>
  <c r="D202" i="8"/>
  <c r="AH187" i="8"/>
  <c r="AC187" i="8"/>
  <c r="X187" i="8"/>
  <c r="S187" i="8"/>
  <c r="N187" i="8"/>
  <c r="O187" i="8"/>
  <c r="D187" i="8"/>
  <c r="AH170" i="8"/>
  <c r="AC170" i="8"/>
  <c r="X170" i="8"/>
  <c r="S170" i="8"/>
  <c r="N170" i="8"/>
  <c r="I170" i="8"/>
  <c r="D170" i="8"/>
  <c r="AH167" i="8"/>
  <c r="AC167" i="8"/>
  <c r="X167" i="8"/>
  <c r="S167" i="8"/>
  <c r="N167" i="8"/>
  <c r="D167" i="8"/>
  <c r="AH156" i="8"/>
  <c r="AC156" i="8"/>
  <c r="X156" i="8"/>
  <c r="S156" i="8"/>
  <c r="N156" i="8"/>
  <c r="O156" i="8"/>
  <c r="D156" i="8"/>
  <c r="AH152" i="8"/>
  <c r="AC152" i="8"/>
  <c r="X152" i="8"/>
  <c r="S152" i="8"/>
  <c r="N152" i="8"/>
  <c r="I152" i="8"/>
  <c r="D152" i="8"/>
  <c r="AH149" i="8"/>
  <c r="AC149" i="8"/>
  <c r="X149" i="8"/>
  <c r="S149" i="8"/>
  <c r="N149" i="8"/>
  <c r="I149" i="8"/>
  <c r="D149" i="8"/>
  <c r="AH146" i="8"/>
  <c r="AC146" i="8"/>
  <c r="X146" i="8"/>
  <c r="S146" i="8"/>
  <c r="N146" i="8"/>
  <c r="I146" i="8"/>
  <c r="D146" i="8"/>
  <c r="AH139" i="8"/>
  <c r="AC139" i="8"/>
  <c r="X139" i="8"/>
  <c r="S139" i="8"/>
  <c r="N139" i="8"/>
  <c r="D139" i="8"/>
  <c r="AH126" i="8"/>
  <c r="AH127" i="8" s="1"/>
  <c r="AC126" i="8"/>
  <c r="AC127" i="8" s="1"/>
  <c r="X126" i="8"/>
  <c r="X127" i="8" s="1"/>
  <c r="S126" i="8"/>
  <c r="S127" i="8" s="1"/>
  <c r="N126" i="8"/>
  <c r="N127" i="8" s="1"/>
  <c r="I126" i="8"/>
  <c r="I127" i="8" s="1"/>
  <c r="D126" i="8"/>
  <c r="D127" i="8" s="1"/>
  <c r="AH116" i="8"/>
  <c r="AC116" i="8"/>
  <c r="X116" i="8"/>
  <c r="S116" i="8"/>
  <c r="N116" i="8"/>
  <c r="I116" i="8"/>
  <c r="D116" i="8"/>
  <c r="AH100" i="8"/>
  <c r="AH117" i="8" s="1"/>
  <c r="AC100" i="8"/>
  <c r="X100" i="8"/>
  <c r="S100" i="8"/>
  <c r="S117" i="8" s="1"/>
  <c r="N100" i="8"/>
  <c r="D100" i="8"/>
  <c r="AC72" i="8"/>
  <c r="AC73" i="8" s="1"/>
  <c r="AC74" i="8" s="1"/>
  <c r="X72" i="8"/>
  <c r="X73" i="8" s="1"/>
  <c r="X74" i="8" s="1"/>
  <c r="S72" i="8"/>
  <c r="S73" i="8" s="1"/>
  <c r="S74" i="8" s="1"/>
  <c r="N72" i="8"/>
  <c r="N73" i="8" s="1"/>
  <c r="N74" i="8" s="1"/>
  <c r="D72" i="8"/>
  <c r="D73" i="8" s="1"/>
  <c r="D74" i="8" s="1"/>
  <c r="AH61" i="8"/>
  <c r="AC61" i="8"/>
  <c r="X61" i="8"/>
  <c r="S61" i="8"/>
  <c r="N61" i="8"/>
  <c r="I61" i="8"/>
  <c r="D61" i="8"/>
  <c r="AH58" i="8"/>
  <c r="AC58" i="8"/>
  <c r="X58" i="8"/>
  <c r="S58" i="8"/>
  <c r="N58" i="8"/>
  <c r="I58" i="8"/>
  <c r="D58" i="8"/>
  <c r="AH52" i="8"/>
  <c r="AC52" i="8"/>
  <c r="X52" i="8"/>
  <c r="S52" i="8"/>
  <c r="N52" i="8"/>
  <c r="I52" i="8"/>
  <c r="D52" i="8"/>
  <c r="AH49" i="8"/>
  <c r="AC49" i="8"/>
  <c r="X49" i="8"/>
  <c r="S49" i="8"/>
  <c r="N49" i="8"/>
  <c r="I49" i="8"/>
  <c r="D49" i="8"/>
  <c r="AH45" i="8"/>
  <c r="X45" i="8"/>
  <c r="S45" i="8"/>
  <c r="N45" i="8"/>
  <c r="D45" i="8"/>
  <c r="AH41" i="8"/>
  <c r="AC41" i="8"/>
  <c r="X41" i="8"/>
  <c r="S41" i="8"/>
  <c r="N41" i="8"/>
  <c r="I41" i="8"/>
  <c r="D41" i="8"/>
  <c r="AH38" i="8"/>
  <c r="AC38" i="8"/>
  <c r="S38" i="8"/>
  <c r="N38" i="8"/>
  <c r="I38" i="8"/>
  <c r="D38" i="8"/>
  <c r="AC35" i="8"/>
  <c r="X35" i="8"/>
  <c r="S35" i="8"/>
  <c r="N35" i="8"/>
  <c r="N53" i="8" s="1"/>
  <c r="D35" i="8"/>
  <c r="AH23" i="8"/>
  <c r="AH24" i="8" s="1"/>
  <c r="AC23" i="8"/>
  <c r="AC24" i="8" s="1"/>
  <c r="X23" i="8"/>
  <c r="X24" i="8" s="1"/>
  <c r="N14" i="8"/>
  <c r="S23" i="8"/>
  <c r="S24" i="8" s="1"/>
  <c r="N23" i="8"/>
  <c r="N24" i="8" s="1"/>
  <c r="I23" i="8"/>
  <c r="I24" i="8" s="1"/>
  <c r="D23" i="8"/>
  <c r="D24" i="8" s="1"/>
  <c r="AH17" i="8"/>
  <c r="AC17" i="8"/>
  <c r="X17" i="8"/>
  <c r="N17" i="8"/>
  <c r="D17" i="8"/>
  <c r="S17" i="8"/>
  <c r="AH14" i="8"/>
  <c r="AC14" i="8"/>
  <c r="X14" i="8"/>
  <c r="S14" i="8"/>
  <c r="S18" i="8" s="1"/>
  <c r="D14" i="8"/>
  <c r="AR273" i="8"/>
  <c r="AR274" i="8" s="1"/>
  <c r="AR270" i="8"/>
  <c r="AR271" i="8" s="1"/>
  <c r="AR263" i="8"/>
  <c r="AR264" i="8" s="1"/>
  <c r="AR265" i="8" s="1"/>
  <c r="AR266" i="8" s="1"/>
  <c r="AR256" i="8"/>
  <c r="AR248" i="8"/>
  <c r="AR249" i="8" s="1"/>
  <c r="AR250" i="8" s="1"/>
  <c r="AR239" i="8"/>
  <c r="AR240" i="8"/>
  <c r="AR241" i="8"/>
  <c r="AR242" i="8"/>
  <c r="AR243" i="8"/>
  <c r="AR227" i="8"/>
  <c r="AR228" i="8"/>
  <c r="AR229" i="8"/>
  <c r="AR230" i="8"/>
  <c r="AR221" i="8"/>
  <c r="AR222" i="8"/>
  <c r="AR213" i="8"/>
  <c r="AR214" i="8"/>
  <c r="AR215" i="8"/>
  <c r="AR216" i="8"/>
  <c r="AR217" i="8"/>
  <c r="AR218" i="8"/>
  <c r="AR204" i="8"/>
  <c r="AR206" i="8"/>
  <c r="AR193" i="8"/>
  <c r="AR194" i="8"/>
  <c r="AR195" i="8"/>
  <c r="AR196" i="8"/>
  <c r="AR197" i="8"/>
  <c r="AR199" i="8"/>
  <c r="AR200" i="8"/>
  <c r="AR201" i="8"/>
  <c r="AR182" i="8"/>
  <c r="AR181" i="8"/>
  <c r="AR183" i="8"/>
  <c r="AR177" i="8"/>
  <c r="AR176" i="8"/>
  <c r="AR178" i="8"/>
  <c r="AR169" i="8"/>
  <c r="AR170" i="8" s="1"/>
  <c r="AR165" i="8"/>
  <c r="AR158" i="8"/>
  <c r="AR160" i="8"/>
  <c r="AR154" i="8"/>
  <c r="AR155" i="8"/>
  <c r="AR151" i="8"/>
  <c r="AR152" i="8" s="1"/>
  <c r="AR148" i="8"/>
  <c r="AR149" i="8" s="1"/>
  <c r="AR142" i="8"/>
  <c r="AR143" i="8"/>
  <c r="AR144" i="8"/>
  <c r="AR145" i="8"/>
  <c r="AR133" i="8"/>
  <c r="AR134" i="8"/>
  <c r="AR135" i="8"/>
  <c r="AR136" i="8"/>
  <c r="AR137" i="8"/>
  <c r="AR138" i="8"/>
  <c r="AR125" i="8"/>
  <c r="AR124" i="8"/>
  <c r="AR123" i="8"/>
  <c r="AR122" i="8"/>
  <c r="AR121" i="8"/>
  <c r="AR120" i="8"/>
  <c r="AR115" i="8"/>
  <c r="AR114" i="8"/>
  <c r="AR113" i="8"/>
  <c r="AR112" i="8"/>
  <c r="AR111" i="8"/>
  <c r="AR110" i="8"/>
  <c r="AR109" i="8"/>
  <c r="AR108" i="8"/>
  <c r="AR107" i="8"/>
  <c r="AR106" i="8"/>
  <c r="AR105" i="8"/>
  <c r="AR99" i="8"/>
  <c r="AR98" i="8"/>
  <c r="AR96" i="8"/>
  <c r="AR95" i="8"/>
  <c r="AR94" i="8"/>
  <c r="AR93" i="8"/>
  <c r="AR91" i="8"/>
  <c r="AR90" i="8"/>
  <c r="AR89" i="8"/>
  <c r="AR88" i="8"/>
  <c r="AR87" i="8"/>
  <c r="AR86" i="8"/>
  <c r="AR85" i="8"/>
  <c r="AR84" i="8"/>
  <c r="AR83" i="8"/>
  <c r="AR82" i="8"/>
  <c r="AR81" i="8"/>
  <c r="AR80" i="8"/>
  <c r="AR79" i="8"/>
  <c r="AR78" i="8"/>
  <c r="AR71" i="8"/>
  <c r="AR69" i="8"/>
  <c r="AR68" i="8"/>
  <c r="AR67" i="8"/>
  <c r="AR60" i="8"/>
  <c r="AR61" i="8" s="1"/>
  <c r="AR57" i="8"/>
  <c r="AR56" i="8"/>
  <c r="AR51" i="8"/>
  <c r="AR52" i="8" s="1"/>
  <c r="AR44" i="8"/>
  <c r="AR40" i="8"/>
  <c r="AR41" i="8" s="1"/>
  <c r="AR37" i="8"/>
  <c r="AR38" i="8" s="1"/>
  <c r="AT273" i="8"/>
  <c r="AS273" i="8"/>
  <c r="AT270" i="8"/>
  <c r="AS270" i="8"/>
  <c r="AT263" i="8"/>
  <c r="AS263" i="8"/>
  <c r="AT256" i="8"/>
  <c r="AS256" i="8"/>
  <c r="AT255" i="8"/>
  <c r="AS255" i="8"/>
  <c r="AT248" i="8"/>
  <c r="AS248" i="8"/>
  <c r="AT243" i="8"/>
  <c r="AS243" i="8"/>
  <c r="AT242" i="8"/>
  <c r="AS242" i="8"/>
  <c r="AT241" i="8"/>
  <c r="AS241" i="8"/>
  <c r="AT240" i="8"/>
  <c r="AS240" i="8"/>
  <c r="AT239" i="8"/>
  <c r="AS239" i="8"/>
  <c r="AT238" i="8"/>
  <c r="AS238" i="8"/>
  <c r="AT237" i="8"/>
  <c r="AS237" i="8"/>
  <c r="AT230" i="8"/>
  <c r="AS230" i="8"/>
  <c r="AT229" i="8"/>
  <c r="AS229" i="8"/>
  <c r="AT228" i="8"/>
  <c r="AS228" i="8"/>
  <c r="AT227" i="8"/>
  <c r="AS227" i="8"/>
  <c r="AT222" i="8"/>
  <c r="AS222" i="8"/>
  <c r="AT221" i="8"/>
  <c r="AS221" i="8"/>
  <c r="AT218" i="8"/>
  <c r="AS218" i="8"/>
  <c r="AT217" i="8"/>
  <c r="AS217" i="8"/>
  <c r="AT216" i="8"/>
  <c r="AS216" i="8"/>
  <c r="AT215" i="8"/>
  <c r="AS215" i="8"/>
  <c r="AT214" i="8"/>
  <c r="AS214" i="8"/>
  <c r="AT213" i="8"/>
  <c r="AS213" i="8"/>
  <c r="AT206" i="8"/>
  <c r="AS206" i="8"/>
  <c r="AT205" i="8"/>
  <c r="AS205" i="8"/>
  <c r="AT204" i="8"/>
  <c r="AS204" i="8"/>
  <c r="AT201" i="8"/>
  <c r="AS201" i="8"/>
  <c r="AT200" i="8"/>
  <c r="AS200" i="8"/>
  <c r="AT199" i="8"/>
  <c r="AS199" i="8"/>
  <c r="AT198" i="8"/>
  <c r="AS198" i="8"/>
  <c r="AT197" i="8"/>
  <c r="AS197" i="8"/>
  <c r="AT196" i="8"/>
  <c r="AS196" i="8"/>
  <c r="AT195" i="8"/>
  <c r="AS195" i="8"/>
  <c r="AT194" i="8"/>
  <c r="AS194" i="8"/>
  <c r="AT193" i="8"/>
  <c r="AS193" i="8"/>
  <c r="AT186" i="8"/>
  <c r="AS186" i="8"/>
  <c r="AT183" i="8"/>
  <c r="AS183" i="8"/>
  <c r="AT181" i="8"/>
  <c r="AS181" i="8"/>
  <c r="AT182" i="8"/>
  <c r="AS182" i="8"/>
  <c r="AT178" i="8"/>
  <c r="AS178" i="8"/>
  <c r="AT176" i="8"/>
  <c r="AS176" i="8"/>
  <c r="AT177" i="8"/>
  <c r="AS177" i="8"/>
  <c r="AT169" i="8"/>
  <c r="AS169" i="8"/>
  <c r="AT166" i="8"/>
  <c r="AS166" i="8"/>
  <c r="AT165" i="8"/>
  <c r="AS165" i="8"/>
  <c r="AT160" i="8"/>
  <c r="AS160" i="8"/>
  <c r="AT159" i="8"/>
  <c r="AS159" i="8"/>
  <c r="AT158" i="8"/>
  <c r="AS158" i="8"/>
  <c r="AT155" i="8"/>
  <c r="AS155" i="8"/>
  <c r="AT154" i="8"/>
  <c r="AS154" i="8"/>
  <c r="AT151" i="8"/>
  <c r="AS151" i="8"/>
  <c r="AT148" i="8"/>
  <c r="AS148" i="8"/>
  <c r="AT145" i="8"/>
  <c r="AS145" i="8"/>
  <c r="AT144" i="8"/>
  <c r="AS144" i="8"/>
  <c r="AT143" i="8"/>
  <c r="AS143" i="8"/>
  <c r="AT142" i="8"/>
  <c r="AS142" i="8"/>
  <c r="AT138" i="8"/>
  <c r="AS138" i="8"/>
  <c r="AT137" i="8"/>
  <c r="AS137" i="8"/>
  <c r="AT136" i="8"/>
  <c r="AS136" i="8"/>
  <c r="AT135" i="8"/>
  <c r="AS135" i="8"/>
  <c r="AT134" i="8"/>
  <c r="AS134" i="8"/>
  <c r="AT133" i="8"/>
  <c r="AS133" i="8"/>
  <c r="AT132" i="8"/>
  <c r="AS132" i="8"/>
  <c r="AT125" i="8"/>
  <c r="AS125" i="8"/>
  <c r="AT124" i="8"/>
  <c r="AS124" i="8"/>
  <c r="AT123" i="8"/>
  <c r="AS123" i="8"/>
  <c r="AT122" i="8"/>
  <c r="AS122" i="8"/>
  <c r="AT121" i="8"/>
  <c r="AS121" i="8"/>
  <c r="AT120" i="8"/>
  <c r="AS120" i="8"/>
  <c r="AT115" i="8"/>
  <c r="AS115" i="8"/>
  <c r="AT114" i="8"/>
  <c r="AS114" i="8"/>
  <c r="AT113" i="8"/>
  <c r="AS113" i="8"/>
  <c r="AT112" i="8"/>
  <c r="AS112" i="8"/>
  <c r="AT111" i="8"/>
  <c r="AS111" i="8"/>
  <c r="AT110" i="8"/>
  <c r="AS110" i="8"/>
  <c r="AT109" i="8"/>
  <c r="AS109" i="8"/>
  <c r="AT108" i="8"/>
  <c r="AS108" i="8"/>
  <c r="AT107" i="8"/>
  <c r="AS107" i="8"/>
  <c r="AT106" i="8"/>
  <c r="AS106" i="8"/>
  <c r="AT105" i="8"/>
  <c r="AS105" i="8"/>
  <c r="AT99" i="8"/>
  <c r="AS99" i="8"/>
  <c r="AT98" i="8"/>
  <c r="AS98" i="8"/>
  <c r="AT97" i="8"/>
  <c r="AS97" i="8"/>
  <c r="AT96" i="8"/>
  <c r="AS96" i="8"/>
  <c r="AT95" i="8"/>
  <c r="AS95" i="8"/>
  <c r="AT94" i="8"/>
  <c r="AS94" i="8"/>
  <c r="AT93" i="8"/>
  <c r="AS93" i="8"/>
  <c r="AT92" i="8"/>
  <c r="AS92" i="8"/>
  <c r="AT91" i="8"/>
  <c r="AS91" i="8"/>
  <c r="AT90" i="8"/>
  <c r="AS90" i="8"/>
  <c r="AT89" i="8"/>
  <c r="AS89" i="8"/>
  <c r="AT88" i="8"/>
  <c r="AS88" i="8"/>
  <c r="AT87" i="8"/>
  <c r="AS87" i="8"/>
  <c r="AT86" i="8"/>
  <c r="AS86" i="8"/>
  <c r="AT85" i="8"/>
  <c r="AS85" i="8"/>
  <c r="AT84" i="8"/>
  <c r="AS84" i="8"/>
  <c r="AT83" i="8"/>
  <c r="AS83" i="8"/>
  <c r="AT82" i="8"/>
  <c r="AS82" i="8"/>
  <c r="AT81" i="8"/>
  <c r="AS81" i="8"/>
  <c r="AT80" i="8"/>
  <c r="AS80" i="8"/>
  <c r="AT79" i="8"/>
  <c r="AS79" i="8"/>
  <c r="AT78" i="8"/>
  <c r="AS78" i="8"/>
  <c r="AT71" i="8"/>
  <c r="AS71" i="8"/>
  <c r="AT70" i="8"/>
  <c r="AS70" i="8"/>
  <c r="AT69" i="8"/>
  <c r="AS69" i="8"/>
  <c r="AT68" i="8"/>
  <c r="AS68" i="8"/>
  <c r="AT67" i="8"/>
  <c r="AS67" i="8"/>
  <c r="AT60" i="8"/>
  <c r="AS60" i="8"/>
  <c r="AT57" i="8"/>
  <c r="AS57" i="8"/>
  <c r="AT56" i="8"/>
  <c r="AS56" i="8"/>
  <c r="AT51" i="8"/>
  <c r="AS51" i="8"/>
  <c r="AT44" i="8"/>
  <c r="AS44" i="8"/>
  <c r="AT43" i="8"/>
  <c r="AS43" i="8"/>
  <c r="AT40" i="8"/>
  <c r="AS40" i="8"/>
  <c r="AT37" i="8"/>
  <c r="AS37" i="8"/>
  <c r="AR30" i="8"/>
  <c r="AR32" i="8"/>
  <c r="AR33" i="8"/>
  <c r="AR29" i="8"/>
  <c r="AT29" i="8"/>
  <c r="AT30" i="8"/>
  <c r="AT31" i="8"/>
  <c r="AT32" i="8"/>
  <c r="AT33" i="8"/>
  <c r="AT34" i="8"/>
  <c r="AS30" i="8"/>
  <c r="AS31" i="8"/>
  <c r="AS32" i="8"/>
  <c r="AS33" i="8"/>
  <c r="AS34" i="8"/>
  <c r="AS29" i="8"/>
  <c r="AR22" i="8"/>
  <c r="AR21" i="8"/>
  <c r="AS22" i="8"/>
  <c r="AT22" i="8"/>
  <c r="AT21" i="8"/>
  <c r="AS21" i="8"/>
  <c r="AR16" i="8"/>
  <c r="AT16" i="8"/>
  <c r="AT179" i="8" l="1"/>
  <c r="D117" i="8"/>
  <c r="N117" i="8"/>
  <c r="N128" i="8" s="1"/>
  <c r="AN117" i="8"/>
  <c r="AS179" i="8"/>
  <c r="X117" i="8"/>
  <c r="AM117" i="8"/>
  <c r="AM128" i="8" s="1"/>
  <c r="AC117" i="8"/>
  <c r="AC128" i="8" s="1"/>
  <c r="AR179" i="8"/>
  <c r="AS184" i="8"/>
  <c r="AR238" i="8"/>
  <c r="AR244" i="8" s="1"/>
  <c r="AR245" i="8" s="1"/>
  <c r="AR251" i="8" s="1"/>
  <c r="I257" i="8"/>
  <c r="I258" i="8" s="1"/>
  <c r="I259" i="8" s="1"/>
  <c r="AO224" i="8"/>
  <c r="AO233" i="8" s="1"/>
  <c r="AR184" i="8"/>
  <c r="I179" i="8"/>
  <c r="AP179" i="8"/>
  <c r="AP184" i="8"/>
  <c r="AT184" i="8"/>
  <c r="I72" i="8"/>
  <c r="I73" i="8" s="1"/>
  <c r="I74" i="8" s="1"/>
  <c r="I139" i="8"/>
  <c r="I219" i="8"/>
  <c r="I224" i="8" s="1"/>
  <c r="I233" i="8" s="1"/>
  <c r="I35" i="8"/>
  <c r="I45" i="8"/>
  <c r="AR34" i="8"/>
  <c r="AR31" i="8"/>
  <c r="AR43" i="8"/>
  <c r="AR45" i="8" s="1"/>
  <c r="AR132" i="8"/>
  <c r="AR139" i="8" s="1"/>
  <c r="AR166" i="8"/>
  <c r="AR205" i="8"/>
  <c r="AR207" i="8" s="1"/>
  <c r="AR255" i="8"/>
  <c r="I100" i="8"/>
  <c r="I187" i="8"/>
  <c r="AO18" i="8"/>
  <c r="AO25" i="8" s="1"/>
  <c r="AP45" i="8"/>
  <c r="AL171" i="8"/>
  <c r="AL172" i="8" s="1"/>
  <c r="AR23" i="8"/>
  <c r="I244" i="8"/>
  <c r="I245" i="8" s="1"/>
  <c r="AH244" i="8"/>
  <c r="AH245" i="8" s="1"/>
  <c r="AP58" i="8"/>
  <c r="AP62" i="8" s="1"/>
  <c r="AO128" i="8"/>
  <c r="AR70" i="8"/>
  <c r="AR72" i="8" s="1"/>
  <c r="AR73" i="8" s="1"/>
  <c r="AR74" i="8" s="1"/>
  <c r="I14" i="8"/>
  <c r="AR14" i="8" s="1"/>
  <c r="AN53" i="8"/>
  <c r="AC53" i="8"/>
  <c r="AC251" i="8"/>
  <c r="AC208" i="8"/>
  <c r="AC209" i="8" s="1"/>
  <c r="AN128" i="8"/>
  <c r="AP156" i="8"/>
  <c r="AL224" i="8"/>
  <c r="AL233" i="8" s="1"/>
  <c r="AN18" i="8"/>
  <c r="AN25" i="8" s="1"/>
  <c r="AL62" i="8"/>
  <c r="AL128" i="8"/>
  <c r="AO275" i="8"/>
  <c r="AO276" i="8" s="1"/>
  <c r="AP126" i="8"/>
  <c r="AP127" i="8" s="1"/>
  <c r="AL208" i="8"/>
  <c r="AL209" i="8" s="1"/>
  <c r="AN188" i="8"/>
  <c r="AN189" i="8" s="1"/>
  <c r="AN224" i="8"/>
  <c r="AN233" i="8" s="1"/>
  <c r="AO208" i="8"/>
  <c r="AO209" i="8" s="1"/>
  <c r="AM171" i="8"/>
  <c r="AP207" i="8"/>
  <c r="AP223" i="8"/>
  <c r="I161" i="8"/>
  <c r="AM18" i="8"/>
  <c r="AM25" i="8" s="1"/>
  <c r="AP23" i="8"/>
  <c r="AP24" i="8" s="1"/>
  <c r="AO62" i="8"/>
  <c r="AP139" i="8"/>
  <c r="AP161" i="8"/>
  <c r="AO171" i="8"/>
  <c r="AP231" i="8"/>
  <c r="AP232" i="8" s="1"/>
  <c r="AL275" i="8"/>
  <c r="AL276" i="8" s="1"/>
  <c r="I62" i="8"/>
  <c r="X171" i="8"/>
  <c r="AC275" i="8"/>
  <c r="AC276" i="8" s="1"/>
  <c r="AP116" i="8"/>
  <c r="AL188" i="8"/>
  <c r="AL189" i="8" s="1"/>
  <c r="AP202" i="8"/>
  <c r="AM224" i="8"/>
  <c r="AM233" i="8" s="1"/>
  <c r="AP244" i="8"/>
  <c r="AP245" i="8" s="1"/>
  <c r="AP251" i="8" s="1"/>
  <c r="AN251" i="8"/>
  <c r="AP257" i="8"/>
  <c r="AP258" i="8" s="1"/>
  <c r="AP259" i="8" s="1"/>
  <c r="AN275" i="8"/>
  <c r="AN276" i="8" s="1"/>
  <c r="D162" i="8"/>
  <c r="AC171" i="8"/>
  <c r="S188" i="8"/>
  <c r="S189" i="8" s="1"/>
  <c r="N208" i="8"/>
  <c r="N209" i="8" s="1"/>
  <c r="AC224" i="8"/>
  <c r="AC233" i="8" s="1"/>
  <c r="AL18" i="8"/>
  <c r="AL25" i="8" s="1"/>
  <c r="AO53" i="8"/>
  <c r="AN62" i="8"/>
  <c r="AP146" i="8"/>
  <c r="AP167" i="8"/>
  <c r="AP171" i="8" s="1"/>
  <c r="AN171" i="8"/>
  <c r="AM188" i="8"/>
  <c r="AM189" i="8" s="1"/>
  <c r="AM202" i="8"/>
  <c r="AM207" i="8"/>
  <c r="AP219" i="8"/>
  <c r="AP275" i="8"/>
  <c r="AP276" i="8" s="1"/>
  <c r="AP14" i="8"/>
  <c r="AP18" i="8" s="1"/>
  <c r="AP49" i="8"/>
  <c r="AP100" i="8"/>
  <c r="AP117" i="8" s="1"/>
  <c r="AP35" i="8"/>
  <c r="AP72" i="8"/>
  <c r="AP73" i="8" s="1"/>
  <c r="AP74" i="8" s="1"/>
  <c r="AM62" i="8"/>
  <c r="AM53" i="8"/>
  <c r="AL53" i="8"/>
  <c r="AM251" i="8"/>
  <c r="AM275" i="8"/>
  <c r="AM276" i="8" s="1"/>
  <c r="AO251" i="8"/>
  <c r="N275" i="8"/>
  <c r="N276" i="8" s="1"/>
  <c r="I275" i="8"/>
  <c r="I276" i="8" s="1"/>
  <c r="AH202" i="8"/>
  <c r="AH208" i="8" s="1"/>
  <c r="AH209" i="8" s="1"/>
  <c r="S275" i="8"/>
  <c r="S276" i="8" s="1"/>
  <c r="S251" i="8"/>
  <c r="S224" i="8"/>
  <c r="S233" i="8" s="1"/>
  <c r="S171" i="8"/>
  <c r="S62" i="8"/>
  <c r="N251" i="8"/>
  <c r="N171" i="8"/>
  <c r="N172" i="8" s="1"/>
  <c r="I202" i="8"/>
  <c r="I208" i="8" s="1"/>
  <c r="I209" i="8" s="1"/>
  <c r="D275" i="8"/>
  <c r="D276" i="8" s="1"/>
  <c r="D251" i="8"/>
  <c r="AH275" i="8"/>
  <c r="AH276" i="8" s="1"/>
  <c r="AH171" i="8"/>
  <c r="AH172" i="8" s="1"/>
  <c r="AH128" i="8"/>
  <c r="X275" i="8"/>
  <c r="X276" i="8" s="1"/>
  <c r="X224" i="8"/>
  <c r="X233" i="8" s="1"/>
  <c r="X128" i="8"/>
  <c r="X251" i="8"/>
  <c r="AR58" i="8"/>
  <c r="AR62" i="8" s="1"/>
  <c r="N62" i="8"/>
  <c r="I171" i="8"/>
  <c r="N188" i="8"/>
  <c r="N189" i="8" s="1"/>
  <c r="D208" i="8"/>
  <c r="D209" i="8" s="1"/>
  <c r="X208" i="8"/>
  <c r="X209" i="8" s="1"/>
  <c r="AH224" i="8"/>
  <c r="AH233" i="8" s="1"/>
  <c r="AH251" i="8"/>
  <c r="AC62" i="8"/>
  <c r="AC63" i="8" s="1"/>
  <c r="S128" i="8"/>
  <c r="S208" i="8"/>
  <c r="S209" i="8" s="1"/>
  <c r="AR100" i="8"/>
  <c r="X18" i="8"/>
  <c r="X25" i="8" s="1"/>
  <c r="D171" i="8"/>
  <c r="AC188" i="8"/>
  <c r="AC189" i="8" s="1"/>
  <c r="AH188" i="8"/>
  <c r="AH189" i="8" s="1"/>
  <c r="D224" i="8"/>
  <c r="D233" i="8" s="1"/>
  <c r="I251" i="8"/>
  <c r="AH53" i="8"/>
  <c r="D62" i="8"/>
  <c r="X62" i="8"/>
  <c r="D188" i="8"/>
  <c r="D189" i="8" s="1"/>
  <c r="X188" i="8"/>
  <c r="X189" i="8" s="1"/>
  <c r="N224" i="8"/>
  <c r="N233" i="8" s="1"/>
  <c r="AH62" i="8"/>
  <c r="D128" i="8"/>
  <c r="S53" i="8"/>
  <c r="S63" i="8" s="1"/>
  <c r="D53" i="8"/>
  <c r="X53" i="8"/>
  <c r="AR257" i="8"/>
  <c r="AR258" i="8" s="1"/>
  <c r="AR259" i="8" s="1"/>
  <c r="AH18" i="8"/>
  <c r="AH25" i="8" s="1"/>
  <c r="AR116" i="8"/>
  <c r="D18" i="8"/>
  <c r="D25" i="8" s="1"/>
  <c r="AC18" i="8"/>
  <c r="AC25" i="8" s="1"/>
  <c r="AR49" i="8"/>
  <c r="N18" i="8"/>
  <c r="N25" i="8" s="1"/>
  <c r="AR231" i="8"/>
  <c r="AR232" i="8" s="1"/>
  <c r="AR275" i="8"/>
  <c r="AR276" i="8" s="1"/>
  <c r="AR202" i="8"/>
  <c r="AR219" i="8"/>
  <c r="AR156" i="8"/>
  <c r="AR126" i="8"/>
  <c r="AR127" i="8" s="1"/>
  <c r="AR223" i="8"/>
  <c r="S25" i="8"/>
  <c r="AR24" i="8"/>
  <c r="AR167" i="8"/>
  <c r="AR171" i="8" s="1"/>
  <c r="AR146" i="8"/>
  <c r="AR161" i="8"/>
  <c r="O23" i="8"/>
  <c r="P23" i="8"/>
  <c r="R23" i="8"/>
  <c r="T23" i="8"/>
  <c r="U23" i="8"/>
  <c r="W23" i="8"/>
  <c r="Y23" i="8"/>
  <c r="Z23" i="8"/>
  <c r="AB23" i="8"/>
  <c r="AD23" i="8"/>
  <c r="AE23" i="8"/>
  <c r="AG23" i="8"/>
  <c r="AI23" i="8"/>
  <c r="AJ23" i="8"/>
  <c r="M23" i="8"/>
  <c r="AX87" i="8"/>
  <c r="AW87" i="8"/>
  <c r="BA87" i="8"/>
  <c r="AZ87" i="8"/>
  <c r="AQ87" i="8"/>
  <c r="AK87" i="8"/>
  <c r="AF87" i="8"/>
  <c r="AA87" i="8"/>
  <c r="V87" i="8"/>
  <c r="Q87" i="8"/>
  <c r="L87" i="8"/>
  <c r="G87" i="8"/>
  <c r="AX94" i="8"/>
  <c r="AW94" i="8"/>
  <c r="AZ94" i="8"/>
  <c r="AQ94" i="8"/>
  <c r="AK94" i="8"/>
  <c r="AF94" i="8"/>
  <c r="AA94" i="8"/>
  <c r="V94" i="8"/>
  <c r="Q94" i="8"/>
  <c r="L94" i="8"/>
  <c r="G94" i="8"/>
  <c r="BA13" i="8"/>
  <c r="AZ13" i="8"/>
  <c r="AW13" i="8"/>
  <c r="AK13" i="8"/>
  <c r="AF13" i="8"/>
  <c r="AA13" i="8"/>
  <c r="V13" i="8"/>
  <c r="Q13" i="8"/>
  <c r="L13" i="8"/>
  <c r="G13" i="8"/>
  <c r="E14" i="8"/>
  <c r="F14" i="8"/>
  <c r="C14" i="8"/>
  <c r="J14" i="8"/>
  <c r="K14" i="8"/>
  <c r="M14" i="8"/>
  <c r="O14" i="8"/>
  <c r="P14" i="8"/>
  <c r="R14" i="8"/>
  <c r="T14" i="8"/>
  <c r="U14" i="8"/>
  <c r="W14" i="8"/>
  <c r="Y14" i="8"/>
  <c r="Z14" i="8"/>
  <c r="AB14" i="8"/>
  <c r="AD14" i="8"/>
  <c r="AE14" i="8"/>
  <c r="AG14" i="8"/>
  <c r="AI14" i="8"/>
  <c r="AJ14" i="8"/>
  <c r="H14" i="8"/>
  <c r="AN172" i="8" l="1"/>
  <c r="I162" i="8"/>
  <c r="I172" i="8" s="1"/>
  <c r="AP188" i="8"/>
  <c r="AP189" i="8" s="1"/>
  <c r="I128" i="8"/>
  <c r="I117" i="8"/>
  <c r="AC172" i="8"/>
  <c r="AC277" i="8" s="1"/>
  <c r="AR117" i="8"/>
  <c r="AR128" i="8" s="1"/>
  <c r="I188" i="8"/>
  <c r="I189" i="8" s="1"/>
  <c r="I53" i="8"/>
  <c r="I63" i="8" s="1"/>
  <c r="AR35" i="8"/>
  <c r="AR53" i="8" s="1"/>
  <c r="AR63" i="8" s="1"/>
  <c r="AL63" i="8"/>
  <c r="AL277" i="8" s="1"/>
  <c r="AP53" i="8"/>
  <c r="AP63" i="8" s="1"/>
  <c r="AN63" i="8"/>
  <c r="S172" i="8"/>
  <c r="AO63" i="8"/>
  <c r="AP224" i="8"/>
  <c r="N63" i="8"/>
  <c r="N277" i="8" s="1"/>
  <c r="AO172" i="8"/>
  <c r="AP25" i="8"/>
  <c r="AP208" i="8"/>
  <c r="AP209" i="8" s="1"/>
  <c r="X172" i="8"/>
  <c r="AM63" i="8"/>
  <c r="AP233" i="8"/>
  <c r="AM172" i="8"/>
  <c r="AP128" i="8"/>
  <c r="D172" i="8"/>
  <c r="X63" i="8"/>
  <c r="AS14" i="8"/>
  <c r="AU13" i="8"/>
  <c r="AM208" i="8"/>
  <c r="AM209" i="8" s="1"/>
  <c r="AQ14" i="8"/>
  <c r="AT14" i="8"/>
  <c r="D63" i="8"/>
  <c r="AP172" i="8"/>
  <c r="AR172" i="8"/>
  <c r="AH63" i="8"/>
  <c r="AR188" i="8"/>
  <c r="AR189" i="8" s="1"/>
  <c r="AR208" i="8"/>
  <c r="AR209" i="8" s="1"/>
  <c r="AR224" i="8"/>
  <c r="AR233" i="8" s="1"/>
  <c r="AU87" i="8"/>
  <c r="AU94" i="8"/>
  <c r="AY87" i="8"/>
  <c r="AY94" i="8"/>
  <c r="BB13" i="8"/>
  <c r="BB87" i="8"/>
  <c r="BA94" i="8"/>
  <c r="BB94" i="8" s="1"/>
  <c r="AX13" i="8"/>
  <c r="AY13" i="8" s="1"/>
  <c r="D277" i="8" l="1"/>
  <c r="C49" i="8"/>
  <c r="E49" i="8"/>
  <c r="F49" i="8"/>
  <c r="H49" i="8"/>
  <c r="J49" i="8"/>
  <c r="K49" i="8"/>
  <c r="M49" i="8"/>
  <c r="O49" i="8"/>
  <c r="P49" i="8"/>
  <c r="R49" i="8"/>
  <c r="T49" i="8"/>
  <c r="U49" i="8"/>
  <c r="W49" i="8"/>
  <c r="Y49" i="8"/>
  <c r="Z49" i="8"/>
  <c r="AB49" i="8"/>
  <c r="AD49" i="8"/>
  <c r="AE49" i="8"/>
  <c r="AG49" i="8"/>
  <c r="AI49" i="8"/>
  <c r="AJ49" i="8"/>
  <c r="AX47" i="8"/>
  <c r="AW47" i="8"/>
  <c r="BA47" i="8"/>
  <c r="AK47" i="8"/>
  <c r="AF47" i="8"/>
  <c r="AA47" i="8"/>
  <c r="V47" i="8"/>
  <c r="Q47" i="8"/>
  <c r="L47" i="8"/>
  <c r="G47" i="8"/>
  <c r="AU47" i="8" l="1"/>
  <c r="AY47" i="8"/>
  <c r="AZ47" i="8"/>
  <c r="BB47" i="8" l="1"/>
  <c r="C17" i="8"/>
  <c r="C249" i="8"/>
  <c r="C250" i="8" s="1"/>
  <c r="AQ273" i="8"/>
  <c r="AK273" i="8"/>
  <c r="AF273" i="8"/>
  <c r="AA273" i="8"/>
  <c r="V273" i="8"/>
  <c r="Q273" i="8"/>
  <c r="L273" i="8"/>
  <c r="G273" i="8"/>
  <c r="AQ270" i="8"/>
  <c r="AK270" i="8"/>
  <c r="AF270" i="8"/>
  <c r="AA270" i="8"/>
  <c r="V270" i="8"/>
  <c r="Q270" i="8"/>
  <c r="L270" i="8"/>
  <c r="G270" i="8"/>
  <c r="AQ263" i="8"/>
  <c r="AQ264" i="8" s="1"/>
  <c r="AK263" i="8"/>
  <c r="AF263" i="8"/>
  <c r="AA263" i="8"/>
  <c r="V263" i="8"/>
  <c r="Q263" i="8"/>
  <c r="L263" i="8"/>
  <c r="G263" i="8"/>
  <c r="AQ256" i="8"/>
  <c r="AK256" i="8"/>
  <c r="AF256" i="8"/>
  <c r="AA256" i="8"/>
  <c r="V256" i="8"/>
  <c r="Q256" i="8"/>
  <c r="L256" i="8"/>
  <c r="G256" i="8"/>
  <c r="AQ255" i="8"/>
  <c r="AK255" i="8"/>
  <c r="AF255" i="8"/>
  <c r="AA255" i="8"/>
  <c r="V255" i="8"/>
  <c r="Q255" i="8"/>
  <c r="L255" i="8"/>
  <c r="G255" i="8"/>
  <c r="AK248" i="8"/>
  <c r="AF248" i="8"/>
  <c r="AA248" i="8"/>
  <c r="V248" i="8"/>
  <c r="Q248" i="8"/>
  <c r="L248" i="8"/>
  <c r="G248" i="8"/>
  <c r="AQ243" i="8"/>
  <c r="AK243" i="8"/>
  <c r="AF243" i="8"/>
  <c r="AA243" i="8"/>
  <c r="V243" i="8"/>
  <c r="Q243" i="8"/>
  <c r="L243" i="8"/>
  <c r="G243" i="8"/>
  <c r="AQ242" i="8"/>
  <c r="AK242" i="8"/>
  <c r="AF242" i="8"/>
  <c r="AA242" i="8"/>
  <c r="V242" i="8"/>
  <c r="Q242" i="8"/>
  <c r="L242" i="8"/>
  <c r="G242" i="8"/>
  <c r="AQ241" i="8"/>
  <c r="AK241" i="8"/>
  <c r="AF241" i="8"/>
  <c r="AA241" i="8"/>
  <c r="V241" i="8"/>
  <c r="Q241" i="8"/>
  <c r="L241" i="8"/>
  <c r="G241" i="8"/>
  <c r="AQ240" i="8"/>
  <c r="AK240" i="8"/>
  <c r="AF240" i="8"/>
  <c r="AA240" i="8"/>
  <c r="V240" i="8"/>
  <c r="Q240" i="8"/>
  <c r="L240" i="8"/>
  <c r="G240" i="8"/>
  <c r="AQ239" i="8"/>
  <c r="AK239" i="8"/>
  <c r="AF239" i="8"/>
  <c r="AA239" i="8"/>
  <c r="V239" i="8"/>
  <c r="Q239" i="8"/>
  <c r="L239" i="8"/>
  <c r="G239" i="8"/>
  <c r="AQ238" i="8"/>
  <c r="AK238" i="8"/>
  <c r="AF238" i="8"/>
  <c r="AA238" i="8"/>
  <c r="V238" i="8"/>
  <c r="Q238" i="8"/>
  <c r="L238" i="8"/>
  <c r="G238" i="8"/>
  <c r="AQ237" i="8"/>
  <c r="AK237" i="8"/>
  <c r="AF237" i="8"/>
  <c r="AA237" i="8"/>
  <c r="V237" i="8"/>
  <c r="Q237" i="8"/>
  <c r="L237" i="8"/>
  <c r="G237" i="8"/>
  <c r="AQ230" i="8"/>
  <c r="AK230" i="8"/>
  <c r="AF230" i="8"/>
  <c r="AA230" i="8"/>
  <c r="V230" i="8"/>
  <c r="Q230" i="8"/>
  <c r="L230" i="8"/>
  <c r="G230" i="8"/>
  <c r="AQ229" i="8"/>
  <c r="AK229" i="8"/>
  <c r="AF229" i="8"/>
  <c r="AA229" i="8"/>
  <c r="V229" i="8"/>
  <c r="Q229" i="8"/>
  <c r="L229" i="8"/>
  <c r="G229" i="8"/>
  <c r="AQ228" i="8"/>
  <c r="AK228" i="8"/>
  <c r="AF228" i="8"/>
  <c r="AA228" i="8"/>
  <c r="V228" i="8"/>
  <c r="Q228" i="8"/>
  <c r="L228" i="8"/>
  <c r="G228" i="8"/>
  <c r="AQ227" i="8"/>
  <c r="AK227" i="8"/>
  <c r="AF227" i="8"/>
  <c r="AA227" i="8"/>
  <c r="V227" i="8"/>
  <c r="Q227" i="8"/>
  <c r="L227" i="8"/>
  <c r="G227" i="8"/>
  <c r="AQ222" i="8"/>
  <c r="AK222" i="8"/>
  <c r="AF222" i="8"/>
  <c r="AA222" i="8"/>
  <c r="V222" i="8"/>
  <c r="Q222" i="8"/>
  <c r="L222" i="8"/>
  <c r="G222" i="8"/>
  <c r="AQ221" i="8"/>
  <c r="AK221" i="8"/>
  <c r="AF221" i="8"/>
  <c r="AA221" i="8"/>
  <c r="V221" i="8"/>
  <c r="Q221" i="8"/>
  <c r="L221" i="8"/>
  <c r="G221" i="8"/>
  <c r="AQ218" i="8"/>
  <c r="AK218" i="8"/>
  <c r="AF218" i="8"/>
  <c r="AA218" i="8"/>
  <c r="V218" i="8"/>
  <c r="Q218" i="8"/>
  <c r="L218" i="8"/>
  <c r="G218" i="8"/>
  <c r="AQ217" i="8"/>
  <c r="AK217" i="8"/>
  <c r="AF217" i="8"/>
  <c r="AA217" i="8"/>
  <c r="V217" i="8"/>
  <c r="Q217" i="8"/>
  <c r="L217" i="8"/>
  <c r="G217" i="8"/>
  <c r="AQ216" i="8"/>
  <c r="AK216" i="8"/>
  <c r="AF216" i="8"/>
  <c r="AA216" i="8"/>
  <c r="V216" i="8"/>
  <c r="Q216" i="8"/>
  <c r="L216" i="8"/>
  <c r="G216" i="8"/>
  <c r="AQ215" i="8"/>
  <c r="AK215" i="8"/>
  <c r="AF215" i="8"/>
  <c r="AA215" i="8"/>
  <c r="V215" i="8"/>
  <c r="Q215" i="8"/>
  <c r="L215" i="8"/>
  <c r="G215" i="8"/>
  <c r="AQ214" i="8"/>
  <c r="AK214" i="8"/>
  <c r="AF214" i="8"/>
  <c r="AA214" i="8"/>
  <c r="V214" i="8"/>
  <c r="Q214" i="8"/>
  <c r="L214" i="8"/>
  <c r="G214" i="8"/>
  <c r="AQ213" i="8"/>
  <c r="AK213" i="8"/>
  <c r="AF213" i="8"/>
  <c r="AA213" i="8"/>
  <c r="V213" i="8"/>
  <c r="Q213" i="8"/>
  <c r="L213" i="8"/>
  <c r="G213" i="8"/>
  <c r="C219" i="8"/>
  <c r="C231" i="8"/>
  <c r="C232" i="8" s="1"/>
  <c r="C244" i="8"/>
  <c r="C245" i="8" s="1"/>
  <c r="C257" i="8"/>
  <c r="C258" i="8" s="1"/>
  <c r="C259" i="8" s="1"/>
  <c r="C264" i="8"/>
  <c r="C265" i="8" s="1"/>
  <c r="C266" i="8" s="1"/>
  <c r="AQ206" i="8"/>
  <c r="AK206" i="8"/>
  <c r="AF206" i="8"/>
  <c r="AA206" i="8"/>
  <c r="V206" i="8"/>
  <c r="Q206" i="8"/>
  <c r="L206" i="8"/>
  <c r="G206" i="8"/>
  <c r="AQ205" i="8"/>
  <c r="AK205" i="8"/>
  <c r="AF205" i="8"/>
  <c r="AA205" i="8"/>
  <c r="V205" i="8"/>
  <c r="Q205" i="8"/>
  <c r="L205" i="8"/>
  <c r="G205" i="8"/>
  <c r="AQ204" i="8"/>
  <c r="AK204" i="8"/>
  <c r="AF204" i="8"/>
  <c r="AA204" i="8"/>
  <c r="V204" i="8"/>
  <c r="Q204" i="8"/>
  <c r="L204" i="8"/>
  <c r="G204" i="8"/>
  <c r="AQ201" i="8"/>
  <c r="AK201" i="8"/>
  <c r="AF201" i="8"/>
  <c r="AA201" i="8"/>
  <c r="V201" i="8"/>
  <c r="Q201" i="8"/>
  <c r="L201" i="8"/>
  <c r="G201" i="8"/>
  <c r="AQ200" i="8"/>
  <c r="AK200" i="8"/>
  <c r="AF200" i="8"/>
  <c r="AA200" i="8"/>
  <c r="V200" i="8"/>
  <c r="Q200" i="8"/>
  <c r="L200" i="8"/>
  <c r="G200" i="8"/>
  <c r="AQ199" i="8"/>
  <c r="AK199" i="8"/>
  <c r="AF199" i="8"/>
  <c r="AA199" i="8"/>
  <c r="V199" i="8"/>
  <c r="Q199" i="8"/>
  <c r="L199" i="8"/>
  <c r="G199" i="8"/>
  <c r="AQ198" i="8"/>
  <c r="AK198" i="8"/>
  <c r="AF198" i="8"/>
  <c r="AA198" i="8"/>
  <c r="V198" i="8"/>
  <c r="Q198" i="8"/>
  <c r="L198" i="8"/>
  <c r="G198" i="8"/>
  <c r="AQ197" i="8"/>
  <c r="AK197" i="8"/>
  <c r="AF197" i="8"/>
  <c r="AA197" i="8"/>
  <c r="V197" i="8"/>
  <c r="Q197" i="8"/>
  <c r="L197" i="8"/>
  <c r="G197" i="8"/>
  <c r="AQ196" i="8"/>
  <c r="AK196" i="8"/>
  <c r="AF196" i="8"/>
  <c r="AA196" i="8"/>
  <c r="V196" i="8"/>
  <c r="Q196" i="8"/>
  <c r="L196" i="8"/>
  <c r="G196" i="8"/>
  <c r="AQ195" i="8"/>
  <c r="AK195" i="8"/>
  <c r="AF195" i="8"/>
  <c r="AA195" i="8"/>
  <c r="V195" i="8"/>
  <c r="Q195" i="8"/>
  <c r="L195" i="8"/>
  <c r="G195" i="8"/>
  <c r="AQ194" i="8"/>
  <c r="AK194" i="8"/>
  <c r="AF194" i="8"/>
  <c r="AA194" i="8"/>
  <c r="V194" i="8"/>
  <c r="Q194" i="8"/>
  <c r="L194" i="8"/>
  <c r="G194" i="8"/>
  <c r="AQ193" i="8"/>
  <c r="AK193" i="8"/>
  <c r="AF193" i="8"/>
  <c r="AA193" i="8"/>
  <c r="V193" i="8"/>
  <c r="Q193" i="8"/>
  <c r="L193" i="8"/>
  <c r="G193" i="8"/>
  <c r="AQ186" i="8"/>
  <c r="AK186" i="8"/>
  <c r="AF186" i="8"/>
  <c r="AA186" i="8"/>
  <c r="V186" i="8"/>
  <c r="Q186" i="8"/>
  <c r="L186" i="8"/>
  <c r="G186" i="8"/>
  <c r="AQ183" i="8"/>
  <c r="AK183" i="8"/>
  <c r="AF183" i="8"/>
  <c r="AA183" i="8"/>
  <c r="V183" i="8"/>
  <c r="Q183" i="8"/>
  <c r="L183" i="8"/>
  <c r="G183" i="8"/>
  <c r="AQ181" i="8"/>
  <c r="AK181" i="8"/>
  <c r="AF181" i="8"/>
  <c r="AA181" i="8"/>
  <c r="V181" i="8"/>
  <c r="Q181" i="8"/>
  <c r="L181" i="8"/>
  <c r="G181" i="8"/>
  <c r="AQ182" i="8"/>
  <c r="AK182" i="8"/>
  <c r="AF182" i="8"/>
  <c r="AA182" i="8"/>
  <c r="V182" i="8"/>
  <c r="Q182" i="8"/>
  <c r="L182" i="8"/>
  <c r="G182" i="8"/>
  <c r="AQ178" i="8"/>
  <c r="AK178" i="8"/>
  <c r="AF178" i="8"/>
  <c r="AA178" i="8"/>
  <c r="V178" i="8"/>
  <c r="Q178" i="8"/>
  <c r="L178" i="8"/>
  <c r="G178" i="8"/>
  <c r="AQ176" i="8"/>
  <c r="AK176" i="8"/>
  <c r="AF176" i="8"/>
  <c r="AA176" i="8"/>
  <c r="V176" i="8"/>
  <c r="Q176" i="8"/>
  <c r="L176" i="8"/>
  <c r="G176" i="8"/>
  <c r="AQ177" i="8"/>
  <c r="AK177" i="8"/>
  <c r="AF177" i="8"/>
  <c r="AA177" i="8"/>
  <c r="V177" i="8"/>
  <c r="Q177" i="8"/>
  <c r="L177" i="8"/>
  <c r="G177" i="8"/>
  <c r="AQ169" i="8"/>
  <c r="AK169" i="8"/>
  <c r="AF169" i="8"/>
  <c r="AA169" i="8"/>
  <c r="V169" i="8"/>
  <c r="Q169" i="8"/>
  <c r="L169" i="8"/>
  <c r="G169" i="8"/>
  <c r="AQ166" i="8"/>
  <c r="AK166" i="8"/>
  <c r="AF166" i="8"/>
  <c r="AA166" i="8"/>
  <c r="V166" i="8"/>
  <c r="Q166" i="8"/>
  <c r="L166" i="8"/>
  <c r="G166" i="8"/>
  <c r="AQ165" i="8"/>
  <c r="AK165" i="8"/>
  <c r="AF165" i="8"/>
  <c r="AA165" i="8"/>
  <c r="V165" i="8"/>
  <c r="Q165" i="8"/>
  <c r="L165" i="8"/>
  <c r="G165" i="8"/>
  <c r="AQ160" i="8"/>
  <c r="AK160" i="8"/>
  <c r="AF160" i="8"/>
  <c r="AA160" i="8"/>
  <c r="V160" i="8"/>
  <c r="Q160" i="8"/>
  <c r="L160" i="8"/>
  <c r="G160" i="8"/>
  <c r="AQ159" i="8"/>
  <c r="AK159" i="8"/>
  <c r="AF159" i="8"/>
  <c r="AA159" i="8"/>
  <c r="V159" i="8"/>
  <c r="Q159" i="8"/>
  <c r="L159" i="8"/>
  <c r="G159" i="8"/>
  <c r="AQ158" i="8"/>
  <c r="AK158" i="8"/>
  <c r="AF158" i="8"/>
  <c r="AA158" i="8"/>
  <c r="V158" i="8"/>
  <c r="Q158" i="8"/>
  <c r="L158" i="8"/>
  <c r="G158" i="8"/>
  <c r="AQ155" i="8"/>
  <c r="AK155" i="8"/>
  <c r="AF155" i="8"/>
  <c r="AA155" i="8"/>
  <c r="V155" i="8"/>
  <c r="Q155" i="8"/>
  <c r="L155" i="8"/>
  <c r="G155" i="8"/>
  <c r="AQ154" i="8"/>
  <c r="AK154" i="8"/>
  <c r="AF154" i="8"/>
  <c r="AA154" i="8"/>
  <c r="V154" i="8"/>
  <c r="Q154" i="8"/>
  <c r="L154" i="8"/>
  <c r="G154" i="8"/>
  <c r="AQ151" i="8"/>
  <c r="AK151" i="8"/>
  <c r="AF151" i="8"/>
  <c r="AA151" i="8"/>
  <c r="V151" i="8"/>
  <c r="Q151" i="8"/>
  <c r="L151" i="8"/>
  <c r="G151" i="8"/>
  <c r="AQ148" i="8"/>
  <c r="AK148" i="8"/>
  <c r="AF148" i="8"/>
  <c r="AA148" i="8"/>
  <c r="V148" i="8"/>
  <c r="Q148" i="8"/>
  <c r="L148" i="8"/>
  <c r="G148" i="8"/>
  <c r="AQ145" i="8"/>
  <c r="AK145" i="8"/>
  <c r="AF145" i="8"/>
  <c r="AA145" i="8"/>
  <c r="V145" i="8"/>
  <c r="Q145" i="8"/>
  <c r="L145" i="8"/>
  <c r="G145" i="8"/>
  <c r="AQ144" i="8"/>
  <c r="AK144" i="8"/>
  <c r="AF144" i="8"/>
  <c r="AA144" i="8"/>
  <c r="V144" i="8"/>
  <c r="Q144" i="8"/>
  <c r="L144" i="8"/>
  <c r="G144" i="8"/>
  <c r="AQ143" i="8"/>
  <c r="AK143" i="8"/>
  <c r="AF143" i="8"/>
  <c r="AA143" i="8"/>
  <c r="V143" i="8"/>
  <c r="Q143" i="8"/>
  <c r="L143" i="8"/>
  <c r="G143" i="8"/>
  <c r="AQ142" i="8"/>
  <c r="AK142" i="8"/>
  <c r="AF142" i="8"/>
  <c r="AA142" i="8"/>
  <c r="V142" i="8"/>
  <c r="Q142" i="8"/>
  <c r="L142" i="8"/>
  <c r="G142" i="8"/>
  <c r="AQ138" i="8"/>
  <c r="AK138" i="8"/>
  <c r="AF138" i="8"/>
  <c r="AA138" i="8"/>
  <c r="V138" i="8"/>
  <c r="Q138" i="8"/>
  <c r="L138" i="8"/>
  <c r="G138" i="8"/>
  <c r="AQ137" i="8"/>
  <c r="AK137" i="8"/>
  <c r="AF137" i="8"/>
  <c r="AA137" i="8"/>
  <c r="V137" i="8"/>
  <c r="Q137" i="8"/>
  <c r="L137" i="8"/>
  <c r="G137" i="8"/>
  <c r="AQ136" i="8"/>
  <c r="AK136" i="8"/>
  <c r="AF136" i="8"/>
  <c r="AA136" i="8"/>
  <c r="Q136" i="8"/>
  <c r="L136" i="8"/>
  <c r="G136" i="8"/>
  <c r="AQ135" i="8"/>
  <c r="AK135" i="8"/>
  <c r="AF135" i="8"/>
  <c r="AA135" i="8"/>
  <c r="V135" i="8"/>
  <c r="Q135" i="8"/>
  <c r="L135" i="8"/>
  <c r="G135" i="8"/>
  <c r="AQ134" i="8"/>
  <c r="AK134" i="8"/>
  <c r="AF134" i="8"/>
  <c r="AA134" i="8"/>
  <c r="V134" i="8"/>
  <c r="Q134" i="8"/>
  <c r="L134" i="8"/>
  <c r="G134" i="8"/>
  <c r="AQ133" i="8"/>
  <c r="AK133" i="8"/>
  <c r="AF133" i="8"/>
  <c r="AA133" i="8"/>
  <c r="Q133" i="8"/>
  <c r="L133" i="8"/>
  <c r="G133" i="8"/>
  <c r="AQ132" i="8"/>
  <c r="AK132" i="8"/>
  <c r="AF132" i="8"/>
  <c r="AA132" i="8"/>
  <c r="V132" i="8"/>
  <c r="Q132" i="8"/>
  <c r="L132" i="8"/>
  <c r="G132" i="8"/>
  <c r="AQ125" i="8"/>
  <c r="AK125" i="8"/>
  <c r="AF125" i="8"/>
  <c r="AA125" i="8"/>
  <c r="V125" i="8"/>
  <c r="Q125" i="8"/>
  <c r="L125" i="8"/>
  <c r="G125" i="8"/>
  <c r="AQ124" i="8"/>
  <c r="AK124" i="8"/>
  <c r="AF124" i="8"/>
  <c r="AA124" i="8"/>
  <c r="V124" i="8"/>
  <c r="Q124" i="8"/>
  <c r="L124" i="8"/>
  <c r="G124" i="8"/>
  <c r="AQ123" i="8"/>
  <c r="AK123" i="8"/>
  <c r="AF123" i="8"/>
  <c r="AA123" i="8"/>
  <c r="V123" i="8"/>
  <c r="Q123" i="8"/>
  <c r="L123" i="8"/>
  <c r="G123" i="8"/>
  <c r="AQ122" i="8"/>
  <c r="AK122" i="8"/>
  <c r="AF122" i="8"/>
  <c r="AA122" i="8"/>
  <c r="V122" i="8"/>
  <c r="Q122" i="8"/>
  <c r="L122" i="8"/>
  <c r="G122" i="8"/>
  <c r="AQ121" i="8"/>
  <c r="AK121" i="8"/>
  <c r="AF121" i="8"/>
  <c r="AA121" i="8"/>
  <c r="V121" i="8"/>
  <c r="Q121" i="8"/>
  <c r="L121" i="8"/>
  <c r="G121" i="8"/>
  <c r="AQ120" i="8"/>
  <c r="AK120" i="8"/>
  <c r="AF120" i="8"/>
  <c r="AA120" i="8"/>
  <c r="V120" i="8"/>
  <c r="Q120" i="8"/>
  <c r="L120" i="8"/>
  <c r="G120" i="8"/>
  <c r="AQ115" i="8"/>
  <c r="AK115" i="8"/>
  <c r="AF115" i="8"/>
  <c r="AA115" i="8"/>
  <c r="V115" i="8"/>
  <c r="Q115" i="8"/>
  <c r="L115" i="8"/>
  <c r="G115" i="8"/>
  <c r="AQ114" i="8"/>
  <c r="AK114" i="8"/>
  <c r="AF114" i="8"/>
  <c r="AA114" i="8"/>
  <c r="V114" i="8"/>
  <c r="Q114" i="8"/>
  <c r="L114" i="8"/>
  <c r="G114" i="8"/>
  <c r="AQ113" i="8"/>
  <c r="AK113" i="8"/>
  <c r="AF113" i="8"/>
  <c r="AA113" i="8"/>
  <c r="V113" i="8"/>
  <c r="Q113" i="8"/>
  <c r="L113" i="8"/>
  <c r="G113" i="8"/>
  <c r="AQ112" i="8"/>
  <c r="AK112" i="8"/>
  <c r="AF112" i="8"/>
  <c r="AA112" i="8"/>
  <c r="V112" i="8"/>
  <c r="Q112" i="8"/>
  <c r="L112" i="8"/>
  <c r="G112" i="8"/>
  <c r="AQ111" i="8"/>
  <c r="AK111" i="8"/>
  <c r="AF111" i="8"/>
  <c r="AA111" i="8"/>
  <c r="V111" i="8"/>
  <c r="Q111" i="8"/>
  <c r="L111" i="8"/>
  <c r="G111" i="8"/>
  <c r="AQ110" i="8"/>
  <c r="AK110" i="8"/>
  <c r="AF110" i="8"/>
  <c r="AA110" i="8"/>
  <c r="V110" i="8"/>
  <c r="Q110" i="8"/>
  <c r="L110" i="8"/>
  <c r="G110" i="8"/>
  <c r="AQ109" i="8"/>
  <c r="AK109" i="8"/>
  <c r="AF109" i="8"/>
  <c r="AA109" i="8"/>
  <c r="V109" i="8"/>
  <c r="Q109" i="8"/>
  <c r="L109" i="8"/>
  <c r="G109" i="8"/>
  <c r="AQ108" i="8"/>
  <c r="AK108" i="8"/>
  <c r="AF108" i="8"/>
  <c r="AA108" i="8"/>
  <c r="V108" i="8"/>
  <c r="Q108" i="8"/>
  <c r="L108" i="8"/>
  <c r="G108" i="8"/>
  <c r="AQ107" i="8"/>
  <c r="AK107" i="8"/>
  <c r="AF107" i="8"/>
  <c r="AA107" i="8"/>
  <c r="V107" i="8"/>
  <c r="L107" i="8"/>
  <c r="G107" i="8"/>
  <c r="AQ106" i="8"/>
  <c r="AK106" i="8"/>
  <c r="AF106" i="8"/>
  <c r="AA106" i="8"/>
  <c r="V106" i="8"/>
  <c r="Q106" i="8"/>
  <c r="L106" i="8"/>
  <c r="G106" i="8"/>
  <c r="AQ105" i="8"/>
  <c r="AK105" i="8"/>
  <c r="AF105" i="8"/>
  <c r="AA105" i="8"/>
  <c r="V105" i="8"/>
  <c r="Q105" i="8"/>
  <c r="L105" i="8"/>
  <c r="G105" i="8"/>
  <c r="C116" i="8"/>
  <c r="E116" i="8"/>
  <c r="F116" i="8"/>
  <c r="H116" i="8"/>
  <c r="J116" i="8"/>
  <c r="K116" i="8"/>
  <c r="M116" i="8"/>
  <c r="O116" i="8"/>
  <c r="P116" i="8"/>
  <c r="R116" i="8"/>
  <c r="T116" i="8"/>
  <c r="U116" i="8"/>
  <c r="W116" i="8"/>
  <c r="Y116" i="8"/>
  <c r="Z116" i="8"/>
  <c r="AB116" i="8"/>
  <c r="AD116" i="8"/>
  <c r="AE116" i="8"/>
  <c r="AG116" i="8"/>
  <c r="AI116" i="8"/>
  <c r="AJ116" i="8"/>
  <c r="AQ99" i="8"/>
  <c r="AK99" i="8"/>
  <c r="AF99" i="8"/>
  <c r="AA99" i="8"/>
  <c r="Q99" i="8"/>
  <c r="L99" i="8"/>
  <c r="G99" i="8"/>
  <c r="AQ98" i="8"/>
  <c r="AK98" i="8"/>
  <c r="AF98" i="8"/>
  <c r="AA98" i="8"/>
  <c r="V98" i="8"/>
  <c r="Q98" i="8"/>
  <c r="L98" i="8"/>
  <c r="G98" i="8"/>
  <c r="AQ97" i="8"/>
  <c r="AK97" i="8"/>
  <c r="AF97" i="8"/>
  <c r="AA97" i="8"/>
  <c r="V97" i="8"/>
  <c r="Q97" i="8"/>
  <c r="L97" i="8"/>
  <c r="G97" i="8"/>
  <c r="AQ96" i="8"/>
  <c r="AK96" i="8"/>
  <c r="AF96" i="8"/>
  <c r="AA96" i="8"/>
  <c r="V96" i="8"/>
  <c r="Q96" i="8"/>
  <c r="L96" i="8"/>
  <c r="G96" i="8"/>
  <c r="AQ95" i="8"/>
  <c r="AK95" i="8"/>
  <c r="AF95" i="8"/>
  <c r="AA95" i="8"/>
  <c r="V95" i="8"/>
  <c r="Q95" i="8"/>
  <c r="L95" i="8"/>
  <c r="G95" i="8"/>
  <c r="AQ93" i="8"/>
  <c r="AK93" i="8"/>
  <c r="AF93" i="8"/>
  <c r="AA93" i="8"/>
  <c r="V93" i="8"/>
  <c r="Q93" i="8"/>
  <c r="L93" i="8"/>
  <c r="G93" i="8"/>
  <c r="AQ92" i="8"/>
  <c r="AK92" i="8"/>
  <c r="AF92" i="8"/>
  <c r="AA92" i="8"/>
  <c r="V92" i="8"/>
  <c r="Q92" i="8"/>
  <c r="L92" i="8"/>
  <c r="G92" i="8"/>
  <c r="AQ91" i="8"/>
  <c r="AK91" i="8"/>
  <c r="AF91" i="8"/>
  <c r="AA91" i="8"/>
  <c r="V91" i="8"/>
  <c r="Q91" i="8"/>
  <c r="L91" i="8"/>
  <c r="G91" i="8"/>
  <c r="AQ90" i="8"/>
  <c r="AK90" i="8"/>
  <c r="AF90" i="8"/>
  <c r="AA90" i="8"/>
  <c r="V90" i="8"/>
  <c r="Q90" i="8"/>
  <c r="L90" i="8"/>
  <c r="G90" i="8"/>
  <c r="AQ89" i="8"/>
  <c r="AK89" i="8"/>
  <c r="AF89" i="8"/>
  <c r="AA89" i="8"/>
  <c r="V89" i="8"/>
  <c r="Q89" i="8"/>
  <c r="L89" i="8"/>
  <c r="G89" i="8"/>
  <c r="AQ88" i="8"/>
  <c r="AK88" i="8"/>
  <c r="AF88" i="8"/>
  <c r="AA88" i="8"/>
  <c r="V88" i="8"/>
  <c r="Q88" i="8"/>
  <c r="L88" i="8"/>
  <c r="G88" i="8"/>
  <c r="AQ86" i="8"/>
  <c r="AK86" i="8"/>
  <c r="AF86" i="8"/>
  <c r="AA86" i="8"/>
  <c r="V86" i="8"/>
  <c r="Q86" i="8"/>
  <c r="L86" i="8"/>
  <c r="G86" i="8"/>
  <c r="AQ85" i="8"/>
  <c r="AK85" i="8"/>
  <c r="AF85" i="8"/>
  <c r="AA85" i="8"/>
  <c r="V85" i="8"/>
  <c r="Q85" i="8"/>
  <c r="L85" i="8"/>
  <c r="G85" i="8"/>
  <c r="AQ84" i="8"/>
  <c r="AK84" i="8"/>
  <c r="AF84" i="8"/>
  <c r="AA84" i="8"/>
  <c r="V84" i="8"/>
  <c r="Q84" i="8"/>
  <c r="L84" i="8"/>
  <c r="G84" i="8"/>
  <c r="AQ83" i="8"/>
  <c r="AK83" i="8"/>
  <c r="AF83" i="8"/>
  <c r="AA83" i="8"/>
  <c r="V83" i="8"/>
  <c r="Q83" i="8"/>
  <c r="L83" i="8"/>
  <c r="G83" i="8"/>
  <c r="AQ82" i="8"/>
  <c r="AK82" i="8"/>
  <c r="AF82" i="8"/>
  <c r="AA82" i="8"/>
  <c r="V82" i="8"/>
  <c r="Q82" i="8"/>
  <c r="L82" i="8"/>
  <c r="G82" i="8"/>
  <c r="AQ81" i="8"/>
  <c r="AK81" i="8"/>
  <c r="AF81" i="8"/>
  <c r="AA81" i="8"/>
  <c r="V81" i="8"/>
  <c r="Q81" i="8"/>
  <c r="L81" i="8"/>
  <c r="G81" i="8"/>
  <c r="AQ80" i="8"/>
  <c r="AK80" i="8"/>
  <c r="AF80" i="8"/>
  <c r="AA80" i="8"/>
  <c r="V80" i="8"/>
  <c r="Q80" i="8"/>
  <c r="L80" i="8"/>
  <c r="G80" i="8"/>
  <c r="AQ79" i="8"/>
  <c r="AK79" i="8"/>
  <c r="AF79" i="8"/>
  <c r="AA79" i="8"/>
  <c r="V79" i="8"/>
  <c r="Q79" i="8"/>
  <c r="L79" i="8"/>
  <c r="G79" i="8"/>
  <c r="AQ78" i="8"/>
  <c r="AK78" i="8"/>
  <c r="AF78" i="8"/>
  <c r="AA78" i="8"/>
  <c r="V78" i="8"/>
  <c r="Q78" i="8"/>
  <c r="L78" i="8"/>
  <c r="G78" i="8"/>
  <c r="AQ71" i="8"/>
  <c r="AK71" i="8"/>
  <c r="AF71" i="8"/>
  <c r="AA71" i="8"/>
  <c r="V71" i="8"/>
  <c r="Q71" i="8"/>
  <c r="L71" i="8"/>
  <c r="G71" i="8"/>
  <c r="AQ70" i="8"/>
  <c r="AK70" i="8"/>
  <c r="AF70" i="8"/>
  <c r="AA70" i="8"/>
  <c r="V70" i="8"/>
  <c r="Q70" i="8"/>
  <c r="L70" i="8"/>
  <c r="G70" i="8"/>
  <c r="AQ69" i="8"/>
  <c r="AK69" i="8"/>
  <c r="AF69" i="8"/>
  <c r="AA69" i="8"/>
  <c r="V69" i="8"/>
  <c r="Q69" i="8"/>
  <c r="L69" i="8"/>
  <c r="G69" i="8"/>
  <c r="AQ68" i="8"/>
  <c r="AK68" i="8"/>
  <c r="AF68" i="8"/>
  <c r="AA68" i="8"/>
  <c r="V68" i="8"/>
  <c r="Q68" i="8"/>
  <c r="L68" i="8"/>
  <c r="G68" i="8"/>
  <c r="AQ67" i="8"/>
  <c r="AK67" i="8"/>
  <c r="AF67" i="8"/>
  <c r="AA67" i="8"/>
  <c r="V67" i="8"/>
  <c r="Q67" i="8"/>
  <c r="L67" i="8"/>
  <c r="G67" i="8"/>
  <c r="AQ60" i="8"/>
  <c r="AK60" i="8"/>
  <c r="AF60" i="8"/>
  <c r="AA60" i="8"/>
  <c r="V60" i="8"/>
  <c r="Q60" i="8"/>
  <c r="L60" i="8"/>
  <c r="G60" i="8"/>
  <c r="AQ57" i="8"/>
  <c r="AK57" i="8"/>
  <c r="AF57" i="8"/>
  <c r="AA57" i="8"/>
  <c r="V57" i="8"/>
  <c r="Q57" i="8"/>
  <c r="L57" i="8"/>
  <c r="G57" i="8"/>
  <c r="AQ56" i="8"/>
  <c r="AK56" i="8"/>
  <c r="AF56" i="8"/>
  <c r="AA56" i="8"/>
  <c r="V56" i="8"/>
  <c r="Q56" i="8"/>
  <c r="L56" i="8"/>
  <c r="G56" i="8"/>
  <c r="AQ51" i="8"/>
  <c r="AK51" i="8"/>
  <c r="AF51" i="8"/>
  <c r="AA51" i="8"/>
  <c r="V51" i="8"/>
  <c r="Q51" i="8"/>
  <c r="L51" i="8"/>
  <c r="G51" i="8"/>
  <c r="AQ49" i="8"/>
  <c r="AK48" i="8"/>
  <c r="AK49" i="8" s="1"/>
  <c r="AF48" i="8"/>
  <c r="AF49" i="8" s="1"/>
  <c r="AA48" i="8"/>
  <c r="AA49" i="8" s="1"/>
  <c r="V48" i="8"/>
  <c r="V49" i="8" s="1"/>
  <c r="Q48" i="8"/>
  <c r="Q49" i="8" s="1"/>
  <c r="L48" i="8"/>
  <c r="L49" i="8" s="1"/>
  <c r="G48" i="8"/>
  <c r="AQ44" i="8"/>
  <c r="AK44" i="8"/>
  <c r="AF44" i="8"/>
  <c r="AA44" i="8"/>
  <c r="V44" i="8"/>
  <c r="Q44" i="8"/>
  <c r="L44" i="8"/>
  <c r="G44" i="8"/>
  <c r="AQ43" i="8"/>
  <c r="AK43" i="8"/>
  <c r="AF43" i="8"/>
  <c r="AA43" i="8"/>
  <c r="V43" i="8"/>
  <c r="Q43" i="8"/>
  <c r="L43" i="8"/>
  <c r="G43" i="8"/>
  <c r="AQ40" i="8"/>
  <c r="AK40" i="8"/>
  <c r="AF40" i="8"/>
  <c r="AA40" i="8"/>
  <c r="V40" i="8"/>
  <c r="Q40" i="8"/>
  <c r="L40" i="8"/>
  <c r="G40" i="8"/>
  <c r="AQ37" i="8"/>
  <c r="AK37" i="8"/>
  <c r="AF37" i="8"/>
  <c r="AA37" i="8"/>
  <c r="V37" i="8"/>
  <c r="Q37" i="8"/>
  <c r="L37" i="8"/>
  <c r="G37" i="8"/>
  <c r="AQ30" i="8"/>
  <c r="AQ31" i="8"/>
  <c r="AQ32" i="8"/>
  <c r="AQ33" i="8"/>
  <c r="AQ34" i="8"/>
  <c r="AQ29" i="8"/>
  <c r="AQ22" i="8"/>
  <c r="AQ21" i="8"/>
  <c r="AW10" i="8"/>
  <c r="V179" i="8" l="1"/>
  <c r="AQ179" i="8"/>
  <c r="V184" i="8"/>
  <c r="AQ184" i="8"/>
  <c r="Q179" i="8"/>
  <c r="AK179" i="8"/>
  <c r="Q184" i="8"/>
  <c r="AK184" i="8"/>
  <c r="L179" i="8"/>
  <c r="AF179" i="8"/>
  <c r="L184" i="8"/>
  <c r="AF184" i="8"/>
  <c r="G179" i="8"/>
  <c r="AA179" i="8"/>
  <c r="G184" i="8"/>
  <c r="AA184" i="8"/>
  <c r="AU48" i="8"/>
  <c r="AU105" i="8"/>
  <c r="AU106" i="8"/>
  <c r="AU109" i="8"/>
  <c r="AU110" i="8"/>
  <c r="AU111" i="8"/>
  <c r="AU112" i="8"/>
  <c r="AU113" i="8"/>
  <c r="AU114" i="8"/>
  <c r="AU115" i="8"/>
  <c r="AU120" i="8"/>
  <c r="AU121" i="8"/>
  <c r="AU122" i="8"/>
  <c r="AU123" i="8"/>
  <c r="AU124" i="8"/>
  <c r="AU125" i="8"/>
  <c r="AU132" i="8"/>
  <c r="AU133" i="8"/>
  <c r="AU134" i="8"/>
  <c r="AU135" i="8"/>
  <c r="AU136" i="8"/>
  <c r="AU137" i="8"/>
  <c r="AU255" i="8"/>
  <c r="AU256" i="8"/>
  <c r="AU263" i="8"/>
  <c r="AU270" i="8"/>
  <c r="AU138" i="8"/>
  <c r="AU142" i="8"/>
  <c r="AU143" i="8"/>
  <c r="AU144" i="8"/>
  <c r="AU145" i="8"/>
  <c r="AU148" i="8"/>
  <c r="AU151" i="8"/>
  <c r="AU154" i="8"/>
  <c r="AU155" i="8"/>
  <c r="AU158" i="8"/>
  <c r="AU159" i="8"/>
  <c r="AU160" i="8"/>
  <c r="AU165" i="8"/>
  <c r="AU166" i="8"/>
  <c r="AU169" i="8"/>
  <c r="AU177" i="8"/>
  <c r="AU176" i="8"/>
  <c r="AU178" i="8"/>
  <c r="AU273" i="8"/>
  <c r="AU37" i="8"/>
  <c r="AU40" i="8"/>
  <c r="AU43" i="8"/>
  <c r="AU44" i="8"/>
  <c r="AU108" i="8"/>
  <c r="AU182" i="8"/>
  <c r="AU181" i="8"/>
  <c r="AU183" i="8"/>
  <c r="AU186" i="8"/>
  <c r="AU193" i="8"/>
  <c r="AU194" i="8"/>
  <c r="AU195" i="8"/>
  <c r="AU196" i="8"/>
  <c r="AU197" i="8"/>
  <c r="AU198" i="8"/>
  <c r="AU199" i="8"/>
  <c r="AU200" i="8"/>
  <c r="AU201" i="8"/>
  <c r="AU204" i="8"/>
  <c r="AU205" i="8"/>
  <c r="AU206" i="8"/>
  <c r="AU107" i="8"/>
  <c r="AU213" i="8"/>
  <c r="AU214" i="8"/>
  <c r="AU215" i="8"/>
  <c r="AU216" i="8"/>
  <c r="AU217" i="8"/>
  <c r="AU218" i="8"/>
  <c r="AU221" i="8"/>
  <c r="AU222" i="8"/>
  <c r="AU227" i="8"/>
  <c r="AU228" i="8"/>
  <c r="AU229" i="8"/>
  <c r="AU230" i="8"/>
  <c r="AU237" i="8"/>
  <c r="AU238" i="8"/>
  <c r="AU239" i="8"/>
  <c r="AU240" i="8"/>
  <c r="AU241" i="8"/>
  <c r="AU242" i="8"/>
  <c r="AU243" i="8"/>
  <c r="AU248" i="8"/>
  <c r="AU51" i="8"/>
  <c r="AU56" i="8"/>
  <c r="AU57" i="8"/>
  <c r="AU60" i="8"/>
  <c r="AU67" i="8"/>
  <c r="AU68" i="8"/>
  <c r="AU69" i="8"/>
  <c r="AU70" i="8"/>
  <c r="AU71" i="8"/>
  <c r="AU78" i="8"/>
  <c r="AU79" i="8"/>
  <c r="AU80" i="8"/>
  <c r="AU81" i="8"/>
  <c r="AU82" i="8"/>
  <c r="AU83" i="8"/>
  <c r="AU84" i="8"/>
  <c r="AU85" i="8"/>
  <c r="AU86" i="8"/>
  <c r="AU88" i="8"/>
  <c r="AU89" i="8"/>
  <c r="AU90" i="8"/>
  <c r="AU91" i="8"/>
  <c r="AU92" i="8"/>
  <c r="AU93" i="8"/>
  <c r="AU95" i="8"/>
  <c r="AU96" i="8"/>
  <c r="AU97" i="8"/>
  <c r="AU98" i="8"/>
  <c r="AU99" i="8"/>
  <c r="V116" i="8"/>
  <c r="L116" i="8"/>
  <c r="G116" i="8"/>
  <c r="AF116" i="8"/>
  <c r="AQ23" i="8"/>
  <c r="AT49" i="8"/>
  <c r="G49" i="8"/>
  <c r="Q116" i="8"/>
  <c r="AA116" i="8"/>
  <c r="AK116" i="8"/>
  <c r="AQ116" i="8"/>
  <c r="AQ248" i="8"/>
  <c r="AQ249" i="8" s="1"/>
  <c r="C224" i="8"/>
  <c r="C233" i="8" s="1"/>
  <c r="C251" i="8"/>
  <c r="AU179" i="8" l="1"/>
  <c r="AU184" i="8"/>
  <c r="AF274" i="8"/>
  <c r="AE274" i="8"/>
  <c r="AD274" i="8"/>
  <c r="AB274" i="8"/>
  <c r="AF271" i="8"/>
  <c r="AE271" i="8"/>
  <c r="AD271" i="8"/>
  <c r="AB271" i="8"/>
  <c r="AF264" i="8"/>
  <c r="AF265" i="8" s="1"/>
  <c r="AF266" i="8" s="1"/>
  <c r="AE264" i="8"/>
  <c r="AE265" i="8" s="1"/>
  <c r="AE266" i="8" s="1"/>
  <c r="AD264" i="8"/>
  <c r="AD265" i="8" s="1"/>
  <c r="AD266" i="8" s="1"/>
  <c r="AB264" i="8"/>
  <c r="AB265" i="8" s="1"/>
  <c r="AB266" i="8" s="1"/>
  <c r="AE257" i="8"/>
  <c r="AE258" i="8" s="1"/>
  <c r="AE259" i="8" s="1"/>
  <c r="AD257" i="8"/>
  <c r="AD258" i="8" s="1"/>
  <c r="AD259" i="8" s="1"/>
  <c r="AB257" i="8"/>
  <c r="AB258" i="8" s="1"/>
  <c r="AB259" i="8" s="1"/>
  <c r="AF257" i="8"/>
  <c r="AF258" i="8" s="1"/>
  <c r="AF259" i="8" s="1"/>
  <c r="AF249" i="8"/>
  <c r="AF250" i="8" s="1"/>
  <c r="AE249" i="8"/>
  <c r="AE250" i="8" s="1"/>
  <c r="AD249" i="8"/>
  <c r="AD250" i="8" s="1"/>
  <c r="AB249" i="8"/>
  <c r="AB250" i="8" s="1"/>
  <c r="AE244" i="8"/>
  <c r="AE245" i="8" s="1"/>
  <c r="AD244" i="8"/>
  <c r="AD245" i="8" s="1"/>
  <c r="AB244" i="8"/>
  <c r="AB245" i="8" s="1"/>
  <c r="AF244" i="8"/>
  <c r="AF245" i="8" s="1"/>
  <c r="AE231" i="8"/>
  <c r="AE232" i="8" s="1"/>
  <c r="AD231" i="8"/>
  <c r="AD232" i="8" s="1"/>
  <c r="AB231" i="8"/>
  <c r="AB232" i="8" s="1"/>
  <c r="AF231" i="8"/>
  <c r="AF232" i="8" s="1"/>
  <c r="AF223" i="8"/>
  <c r="AE223" i="8"/>
  <c r="AD223" i="8"/>
  <c r="AB223" i="8"/>
  <c r="AE219" i="8"/>
  <c r="AD219" i="8"/>
  <c r="AB219" i="8"/>
  <c r="AF219" i="8"/>
  <c r="AE207" i="8"/>
  <c r="AD207" i="8"/>
  <c r="AB207" i="8"/>
  <c r="AF207" i="8"/>
  <c r="AE202" i="8"/>
  <c r="AD202" i="8"/>
  <c r="AB202" i="8"/>
  <c r="AF202" i="8"/>
  <c r="AF187" i="8"/>
  <c r="AE187" i="8"/>
  <c r="AD187" i="8"/>
  <c r="AB187" i="8"/>
  <c r="AE170" i="8"/>
  <c r="AD170" i="8"/>
  <c r="AB170" i="8"/>
  <c r="AF170" i="8"/>
  <c r="AE167" i="8"/>
  <c r="AD167" i="8"/>
  <c r="AB167" i="8"/>
  <c r="AF167" i="8"/>
  <c r="AE161" i="8"/>
  <c r="AD161" i="8"/>
  <c r="AB161" i="8"/>
  <c r="AF161" i="8"/>
  <c r="AE156" i="8"/>
  <c r="AD156" i="8"/>
  <c r="AB156" i="8"/>
  <c r="AF156" i="8"/>
  <c r="AF152" i="8"/>
  <c r="AE152" i="8"/>
  <c r="AD152" i="8"/>
  <c r="AB152" i="8"/>
  <c r="AE149" i="8"/>
  <c r="AD149" i="8"/>
  <c r="AB149" i="8"/>
  <c r="AF149" i="8"/>
  <c r="AE146" i="8"/>
  <c r="AD146" i="8"/>
  <c r="AB146" i="8"/>
  <c r="AF146" i="8"/>
  <c r="AE139" i="8"/>
  <c r="AD139" i="8"/>
  <c r="AB139" i="8"/>
  <c r="AF139" i="8"/>
  <c r="AF126" i="8"/>
  <c r="AF127" i="8" s="1"/>
  <c r="AE126" i="8"/>
  <c r="AE127" i="8" s="1"/>
  <c r="AD126" i="8"/>
  <c r="AD127" i="8" s="1"/>
  <c r="AB126" i="8"/>
  <c r="AB127" i="8" s="1"/>
  <c r="AE100" i="8"/>
  <c r="AE117" i="8" s="1"/>
  <c r="AD100" i="8"/>
  <c r="AD117" i="8" s="1"/>
  <c r="AB100" i="8"/>
  <c r="AB117" i="8" s="1"/>
  <c r="AF100" i="8"/>
  <c r="AF117" i="8" s="1"/>
  <c r="AF72" i="8"/>
  <c r="AF73" i="8" s="1"/>
  <c r="AF74" i="8" s="1"/>
  <c r="AE72" i="8"/>
  <c r="AE73" i="8" s="1"/>
  <c r="AE74" i="8" s="1"/>
  <c r="AD72" i="8"/>
  <c r="AD73" i="8" s="1"/>
  <c r="AD74" i="8" s="1"/>
  <c r="AB72" i="8"/>
  <c r="AB73" i="8" s="1"/>
  <c r="AB74" i="8" s="1"/>
  <c r="AE61" i="8"/>
  <c r="AD61" i="8"/>
  <c r="AB61" i="8"/>
  <c r="AF61" i="8"/>
  <c r="AE58" i="8"/>
  <c r="AD58" i="8"/>
  <c r="AB58" i="8"/>
  <c r="AF58" i="8"/>
  <c r="AF52" i="8"/>
  <c r="AE52" i="8"/>
  <c r="AD52" i="8"/>
  <c r="AB52" i="8"/>
  <c r="AE45" i="8"/>
  <c r="AD45" i="8"/>
  <c r="AB45" i="8"/>
  <c r="AF45" i="8"/>
  <c r="AE41" i="8"/>
  <c r="AD41" i="8"/>
  <c r="AB41" i="8"/>
  <c r="AF41" i="8"/>
  <c r="AE38" i="8"/>
  <c r="AD38" i="8"/>
  <c r="AB38" i="8"/>
  <c r="AF38" i="8"/>
  <c r="AE35" i="8"/>
  <c r="AD35" i="8"/>
  <c r="AB35" i="8"/>
  <c r="AF34" i="8"/>
  <c r="AF33" i="8"/>
  <c r="AF32" i="8"/>
  <c r="AF31" i="8"/>
  <c r="AF30" i="8"/>
  <c r="AF29" i="8"/>
  <c r="AB24" i="8"/>
  <c r="AE24" i="8"/>
  <c r="AD24" i="8"/>
  <c r="AF22" i="8"/>
  <c r="AF21" i="8"/>
  <c r="AE17" i="8"/>
  <c r="AE18" i="8" s="1"/>
  <c r="AE25" i="8" s="1"/>
  <c r="AD17" i="8"/>
  <c r="AD18" i="8" s="1"/>
  <c r="AB17" i="8"/>
  <c r="AB18" i="8" s="1"/>
  <c r="AF16" i="8"/>
  <c r="AF17" i="8" s="1"/>
  <c r="AF12" i="8"/>
  <c r="AF11" i="8"/>
  <c r="AF10" i="8"/>
  <c r="AA274" i="8"/>
  <c r="Z274" i="8"/>
  <c r="Y274" i="8"/>
  <c r="W274" i="8"/>
  <c r="AA271" i="8"/>
  <c r="Z271" i="8"/>
  <c r="Y271" i="8"/>
  <c r="W271" i="8"/>
  <c r="AA264" i="8"/>
  <c r="AA265" i="8" s="1"/>
  <c r="AA266" i="8" s="1"/>
  <c r="Z264" i="8"/>
  <c r="Z265" i="8" s="1"/>
  <c r="Z266" i="8" s="1"/>
  <c r="Y264" i="8"/>
  <c r="Y265" i="8" s="1"/>
  <c r="Y266" i="8" s="1"/>
  <c r="W264" i="8"/>
  <c r="W265" i="8" s="1"/>
  <c r="W266" i="8" s="1"/>
  <c r="Z257" i="8"/>
  <c r="Z258" i="8" s="1"/>
  <c r="Z259" i="8" s="1"/>
  <c r="Y257" i="8"/>
  <c r="Y258" i="8" s="1"/>
  <c r="Y259" i="8" s="1"/>
  <c r="W257" i="8"/>
  <c r="W258" i="8" s="1"/>
  <c r="W259" i="8" s="1"/>
  <c r="AA257" i="8"/>
  <c r="AA258" i="8" s="1"/>
  <c r="AA259" i="8" s="1"/>
  <c r="AA249" i="8"/>
  <c r="AA250" i="8" s="1"/>
  <c r="Z249" i="8"/>
  <c r="Z250" i="8" s="1"/>
  <c r="Y249" i="8"/>
  <c r="Y250" i="8" s="1"/>
  <c r="W249" i="8"/>
  <c r="W250" i="8" s="1"/>
  <c r="Z244" i="8"/>
  <c r="Z245" i="8" s="1"/>
  <c r="Y244" i="8"/>
  <c r="Y245" i="8" s="1"/>
  <c r="W244" i="8"/>
  <c r="W245" i="8" s="1"/>
  <c r="AA244" i="8"/>
  <c r="AA245" i="8" s="1"/>
  <c r="Z231" i="8"/>
  <c r="Z232" i="8" s="1"/>
  <c r="Y231" i="8"/>
  <c r="Y232" i="8" s="1"/>
  <c r="W231" i="8"/>
  <c r="W232" i="8" s="1"/>
  <c r="AA231" i="8"/>
  <c r="AA232" i="8" s="1"/>
  <c r="AA223" i="8"/>
  <c r="Z223" i="8"/>
  <c r="Y223" i="8"/>
  <c r="W223" i="8"/>
  <c r="Z219" i="8"/>
  <c r="Y219" i="8"/>
  <c r="W219" i="8"/>
  <c r="AA219" i="8"/>
  <c r="Z207" i="8"/>
  <c r="Y207" i="8"/>
  <c r="W207" i="8"/>
  <c r="AA207" i="8"/>
  <c r="Z202" i="8"/>
  <c r="Y202" i="8"/>
  <c r="W202" i="8"/>
  <c r="AA202" i="8"/>
  <c r="Z187" i="8"/>
  <c r="Y187" i="8"/>
  <c r="W187" i="8"/>
  <c r="AA187" i="8"/>
  <c r="Z170" i="8"/>
  <c r="Y170" i="8"/>
  <c r="W170" i="8"/>
  <c r="AA170" i="8"/>
  <c r="Z167" i="8"/>
  <c r="Y167" i="8"/>
  <c r="W167" i="8"/>
  <c r="AA167" i="8"/>
  <c r="Z161" i="8"/>
  <c r="Y161" i="8"/>
  <c r="W161" i="8"/>
  <c r="AA161" i="8"/>
  <c r="Z156" i="8"/>
  <c r="Y156" i="8"/>
  <c r="W156" i="8"/>
  <c r="AA156" i="8"/>
  <c r="AA152" i="8"/>
  <c r="Z152" i="8"/>
  <c r="Y152" i="8"/>
  <c r="W152" i="8"/>
  <c r="Z149" i="8"/>
  <c r="Y149" i="8"/>
  <c r="W149" i="8"/>
  <c r="AA149" i="8"/>
  <c r="Z146" i="8"/>
  <c r="Y146" i="8"/>
  <c r="W146" i="8"/>
  <c r="AA146" i="8"/>
  <c r="Z139" i="8"/>
  <c r="Y139" i="8"/>
  <c r="W139" i="8"/>
  <c r="AA139" i="8"/>
  <c r="AA126" i="8"/>
  <c r="AA127" i="8" s="1"/>
  <c r="Z126" i="8"/>
  <c r="Z127" i="8" s="1"/>
  <c r="Y126" i="8"/>
  <c r="Y127" i="8" s="1"/>
  <c r="W126" i="8"/>
  <c r="W127" i="8" s="1"/>
  <c r="Z100" i="8"/>
  <c r="Z117" i="8" s="1"/>
  <c r="Y100" i="8"/>
  <c r="Y117" i="8" s="1"/>
  <c r="W100" i="8"/>
  <c r="W117" i="8" s="1"/>
  <c r="AA100" i="8"/>
  <c r="AA117" i="8" s="1"/>
  <c r="AA72" i="8"/>
  <c r="AA73" i="8" s="1"/>
  <c r="AA74" i="8" s="1"/>
  <c r="Z72" i="8"/>
  <c r="Z73" i="8" s="1"/>
  <c r="Z74" i="8" s="1"/>
  <c r="Y72" i="8"/>
  <c r="Y73" i="8" s="1"/>
  <c r="Y74" i="8" s="1"/>
  <c r="W72" i="8"/>
  <c r="W73" i="8" s="1"/>
  <c r="W74" i="8" s="1"/>
  <c r="Z61" i="8"/>
  <c r="Y61" i="8"/>
  <c r="W61" i="8"/>
  <c r="AA61" i="8"/>
  <c r="Z58" i="8"/>
  <c r="Y58" i="8"/>
  <c r="W58" i="8"/>
  <c r="AA58" i="8"/>
  <c r="AA52" i="8"/>
  <c r="Z52" i="8"/>
  <c r="Y52" i="8"/>
  <c r="W52" i="8"/>
  <c r="Z45" i="8"/>
  <c r="Y45" i="8"/>
  <c r="W45" i="8"/>
  <c r="AA45" i="8"/>
  <c r="Z41" i="8"/>
  <c r="Y41" i="8"/>
  <c r="W41" i="8"/>
  <c r="AA41" i="8"/>
  <c r="Z38" i="8"/>
  <c r="Y38" i="8"/>
  <c r="W38" i="8"/>
  <c r="AA38" i="8"/>
  <c r="Z35" i="8"/>
  <c r="Y35" i="8"/>
  <c r="W35" i="8"/>
  <c r="AA34" i="8"/>
  <c r="AA33" i="8"/>
  <c r="AA32" i="8"/>
  <c r="AA31" i="8"/>
  <c r="AA30" i="8"/>
  <c r="AA29" i="8"/>
  <c r="W24" i="8"/>
  <c r="Z24" i="8"/>
  <c r="Y24" i="8"/>
  <c r="AA22" i="8"/>
  <c r="AA21" i="8"/>
  <c r="Z17" i="8"/>
  <c r="Z18" i="8" s="1"/>
  <c r="Y17" i="8"/>
  <c r="Y18" i="8" s="1"/>
  <c r="W17" i="8"/>
  <c r="W18" i="8" s="1"/>
  <c r="AA16" i="8"/>
  <c r="AA17" i="8" s="1"/>
  <c r="AA12" i="8"/>
  <c r="AA11" i="8"/>
  <c r="AA10" i="8"/>
  <c r="V274" i="8"/>
  <c r="U274" i="8"/>
  <c r="T274" i="8"/>
  <c r="R274" i="8"/>
  <c r="U271" i="8"/>
  <c r="T271" i="8"/>
  <c r="R271" i="8"/>
  <c r="V271" i="8"/>
  <c r="V264" i="8"/>
  <c r="V265" i="8" s="1"/>
  <c r="V266" i="8" s="1"/>
  <c r="U264" i="8"/>
  <c r="U265" i="8" s="1"/>
  <c r="U266" i="8" s="1"/>
  <c r="T264" i="8"/>
  <c r="T265" i="8" s="1"/>
  <c r="T266" i="8" s="1"/>
  <c r="R264" i="8"/>
  <c r="R265" i="8" s="1"/>
  <c r="R266" i="8" s="1"/>
  <c r="U257" i="8"/>
  <c r="U258" i="8" s="1"/>
  <c r="U259" i="8" s="1"/>
  <c r="T257" i="8"/>
  <c r="T258" i="8" s="1"/>
  <c r="T259" i="8" s="1"/>
  <c r="R257" i="8"/>
  <c r="R258" i="8" s="1"/>
  <c r="R259" i="8" s="1"/>
  <c r="V257" i="8"/>
  <c r="V258" i="8" s="1"/>
  <c r="V259" i="8" s="1"/>
  <c r="V249" i="8"/>
  <c r="V250" i="8" s="1"/>
  <c r="U249" i="8"/>
  <c r="U250" i="8" s="1"/>
  <c r="T249" i="8"/>
  <c r="T250" i="8" s="1"/>
  <c r="R249" i="8"/>
  <c r="R250" i="8" s="1"/>
  <c r="V244" i="8"/>
  <c r="V245" i="8" s="1"/>
  <c r="U244" i="8"/>
  <c r="U245" i="8" s="1"/>
  <c r="T244" i="8"/>
  <c r="T245" i="8" s="1"/>
  <c r="R244" i="8"/>
  <c r="R245" i="8" s="1"/>
  <c r="U231" i="8"/>
  <c r="U232" i="8" s="1"/>
  <c r="T231" i="8"/>
  <c r="T232" i="8" s="1"/>
  <c r="R231" i="8"/>
  <c r="R232" i="8" s="1"/>
  <c r="V231" i="8"/>
  <c r="V232" i="8" s="1"/>
  <c r="U223" i="8"/>
  <c r="T223" i="8"/>
  <c r="R223" i="8"/>
  <c r="V223" i="8"/>
  <c r="U219" i="8"/>
  <c r="T219" i="8"/>
  <c r="R219" i="8"/>
  <c r="V219" i="8"/>
  <c r="U207" i="8"/>
  <c r="T207" i="8"/>
  <c r="R207" i="8"/>
  <c r="V207" i="8"/>
  <c r="V202" i="8"/>
  <c r="U202" i="8"/>
  <c r="T202" i="8"/>
  <c r="R202" i="8"/>
  <c r="U187" i="8"/>
  <c r="T187" i="8"/>
  <c r="R187" i="8"/>
  <c r="V187" i="8"/>
  <c r="U170" i="8"/>
  <c r="T170" i="8"/>
  <c r="R170" i="8"/>
  <c r="V170" i="8"/>
  <c r="U167" i="8"/>
  <c r="T167" i="8"/>
  <c r="R167" i="8"/>
  <c r="V167" i="8"/>
  <c r="U161" i="8"/>
  <c r="T161" i="8"/>
  <c r="R161" i="8"/>
  <c r="V161" i="8"/>
  <c r="U156" i="8"/>
  <c r="T156" i="8"/>
  <c r="R156" i="8"/>
  <c r="V156" i="8"/>
  <c r="U152" i="8"/>
  <c r="T152" i="8"/>
  <c r="R152" i="8"/>
  <c r="V152" i="8"/>
  <c r="V149" i="8"/>
  <c r="U149" i="8"/>
  <c r="T149" i="8"/>
  <c r="R149" i="8"/>
  <c r="U146" i="8"/>
  <c r="T146" i="8"/>
  <c r="R146" i="8"/>
  <c r="V146" i="8"/>
  <c r="U139" i="8"/>
  <c r="T139" i="8"/>
  <c r="R139" i="8"/>
  <c r="V139" i="8"/>
  <c r="U126" i="8"/>
  <c r="U127" i="8" s="1"/>
  <c r="T126" i="8"/>
  <c r="T127" i="8" s="1"/>
  <c r="R126" i="8"/>
  <c r="R127" i="8" s="1"/>
  <c r="V126" i="8"/>
  <c r="V127" i="8" s="1"/>
  <c r="V100" i="8"/>
  <c r="V117" i="8" s="1"/>
  <c r="U100" i="8"/>
  <c r="U117" i="8" s="1"/>
  <c r="T100" i="8"/>
  <c r="T117" i="8" s="1"/>
  <c r="R100" i="8"/>
  <c r="R117" i="8" s="1"/>
  <c r="U72" i="8"/>
  <c r="U73" i="8" s="1"/>
  <c r="U74" i="8" s="1"/>
  <c r="T72" i="8"/>
  <c r="T73" i="8" s="1"/>
  <c r="T74" i="8" s="1"/>
  <c r="R72" i="8"/>
  <c r="R73" i="8" s="1"/>
  <c r="R74" i="8" s="1"/>
  <c r="V61" i="8"/>
  <c r="U61" i="8"/>
  <c r="T61" i="8"/>
  <c r="R61" i="8"/>
  <c r="U58" i="8"/>
  <c r="T58" i="8"/>
  <c r="R58" i="8"/>
  <c r="V58" i="8"/>
  <c r="U52" i="8"/>
  <c r="T52" i="8"/>
  <c r="R52" i="8"/>
  <c r="V52" i="8"/>
  <c r="U45" i="8"/>
  <c r="T45" i="8"/>
  <c r="R45" i="8"/>
  <c r="V45" i="8"/>
  <c r="U41" i="8"/>
  <c r="T41" i="8"/>
  <c r="R41" i="8"/>
  <c r="V41" i="8"/>
  <c r="U38" i="8"/>
  <c r="T38" i="8"/>
  <c r="R38" i="8"/>
  <c r="V38" i="8"/>
  <c r="U35" i="8"/>
  <c r="T35" i="8"/>
  <c r="R35" i="8"/>
  <c r="V34" i="8"/>
  <c r="V33" i="8"/>
  <c r="V32" i="8"/>
  <c r="V31" i="8"/>
  <c r="V30" i="8"/>
  <c r="V29" i="8"/>
  <c r="U24" i="8"/>
  <c r="T24" i="8"/>
  <c r="R24" i="8"/>
  <c r="V22" i="8"/>
  <c r="V21" i="8"/>
  <c r="U17" i="8"/>
  <c r="U18" i="8" s="1"/>
  <c r="T17" i="8"/>
  <c r="T18" i="8" s="1"/>
  <c r="R17" i="8"/>
  <c r="R18" i="8" s="1"/>
  <c r="V16" i="8"/>
  <c r="V17" i="8" s="1"/>
  <c r="V12" i="8"/>
  <c r="V11" i="8"/>
  <c r="V10" i="8"/>
  <c r="Z162" i="8" l="1"/>
  <c r="Y162" i="8"/>
  <c r="AA162" i="8"/>
  <c r="V162" i="8"/>
  <c r="U162" i="8"/>
  <c r="T162" i="8"/>
  <c r="U25" i="8"/>
  <c r="AF128" i="8"/>
  <c r="AF224" i="8"/>
  <c r="AF233" i="8" s="1"/>
  <c r="T208" i="8"/>
  <c r="T209" i="8" s="1"/>
  <c r="AA128" i="8"/>
  <c r="U208" i="8"/>
  <c r="U209" i="8" s="1"/>
  <c r="W62" i="8"/>
  <c r="AA171" i="8"/>
  <c r="V208" i="8"/>
  <c r="V209" i="8" s="1"/>
  <c r="AD171" i="8"/>
  <c r="Y62" i="8"/>
  <c r="Y208" i="8"/>
  <c r="Y209" i="8" s="1"/>
  <c r="AA275" i="8"/>
  <c r="AA276" i="8" s="1"/>
  <c r="V171" i="8"/>
  <c r="T171" i="8"/>
  <c r="AB25" i="8"/>
  <c r="U171" i="8"/>
  <c r="T62" i="8"/>
  <c r="V23" i="8"/>
  <c r="V24" i="8" s="1"/>
  <c r="U62" i="8"/>
  <c r="U188" i="8"/>
  <c r="U189" i="8" s="1"/>
  <c r="V251" i="8"/>
  <c r="U275" i="8"/>
  <c r="U276" i="8" s="1"/>
  <c r="W188" i="8"/>
  <c r="W189" i="8" s="1"/>
  <c r="Z224" i="8"/>
  <c r="Z233" i="8" s="1"/>
  <c r="AF23" i="8"/>
  <c r="AF24" i="8" s="1"/>
  <c r="AE128" i="8"/>
  <c r="AB171" i="8"/>
  <c r="AE171" i="8"/>
  <c r="AD224" i="8"/>
  <c r="AD233" i="8" s="1"/>
  <c r="R171" i="8"/>
  <c r="T224" i="8"/>
  <c r="T233" i="8" s="1"/>
  <c r="T251" i="8"/>
  <c r="Y171" i="8"/>
  <c r="AD62" i="8"/>
  <c r="R62" i="8"/>
  <c r="AA23" i="8"/>
  <c r="AA24" i="8" s="1"/>
  <c r="W171" i="8"/>
  <c r="Z171" i="8"/>
  <c r="Y188" i="8"/>
  <c r="Y189" i="8" s="1"/>
  <c r="W224" i="8"/>
  <c r="W233" i="8" s="1"/>
  <c r="Y224" i="8"/>
  <c r="Y233" i="8" s="1"/>
  <c r="AB62" i="8"/>
  <c r="AF171" i="8"/>
  <c r="R208" i="8"/>
  <c r="R209" i="8" s="1"/>
  <c r="R53" i="8"/>
  <c r="Y25" i="8"/>
  <c r="Y53" i="8"/>
  <c r="AF14" i="8"/>
  <c r="AF18" i="8" s="1"/>
  <c r="AB224" i="8"/>
  <c r="AB233" i="8" s="1"/>
  <c r="AD275" i="8"/>
  <c r="AD276" i="8" s="1"/>
  <c r="V188" i="8"/>
  <c r="V189" i="8" s="1"/>
  <c r="V224" i="8"/>
  <c r="V233" i="8" s="1"/>
  <c r="W25" i="8"/>
  <c r="W53" i="8"/>
  <c r="Z53" i="8"/>
  <c r="Z128" i="8"/>
  <c r="AB188" i="8"/>
  <c r="AB189" i="8" s="1"/>
  <c r="AE224" i="8"/>
  <c r="AE233" i="8" s="1"/>
  <c r="R188" i="8"/>
  <c r="R189" i="8" s="1"/>
  <c r="T188" i="8"/>
  <c r="T189" i="8" s="1"/>
  <c r="R224" i="8"/>
  <c r="R233" i="8" s="1"/>
  <c r="U224" i="8"/>
  <c r="U233" i="8" s="1"/>
  <c r="R251" i="8"/>
  <c r="U251" i="8"/>
  <c r="R275" i="8"/>
  <c r="R276" i="8" s="1"/>
  <c r="T275" i="8"/>
  <c r="T276" i="8" s="1"/>
  <c r="AA14" i="8"/>
  <c r="AA18" i="8" s="1"/>
  <c r="W208" i="8"/>
  <c r="W209" i="8" s="1"/>
  <c r="Z208" i="8"/>
  <c r="Z209" i="8" s="1"/>
  <c r="AA224" i="8"/>
  <c r="AA233" i="8" s="1"/>
  <c r="AD25" i="8"/>
  <c r="AE62" i="8"/>
  <c r="AF188" i="8"/>
  <c r="AF189" i="8" s="1"/>
  <c r="AD208" i="8"/>
  <c r="AD209" i="8" s="1"/>
  <c r="V14" i="8"/>
  <c r="V18" i="8" s="1"/>
  <c r="AA35" i="8"/>
  <c r="AA53" i="8" s="1"/>
  <c r="AF35" i="8"/>
  <c r="AF53" i="8" s="1"/>
  <c r="V35" i="8"/>
  <c r="V53" i="8" s="1"/>
  <c r="V275" i="8"/>
  <c r="V276" i="8" s="1"/>
  <c r="W275" i="8"/>
  <c r="W276" i="8" s="1"/>
  <c r="Z275" i="8"/>
  <c r="Z276" i="8" s="1"/>
  <c r="AF275" i="8"/>
  <c r="AF276" i="8" s="1"/>
  <c r="Y275" i="8"/>
  <c r="Y276" i="8" s="1"/>
  <c r="AB275" i="8"/>
  <c r="AB276" i="8" s="1"/>
  <c r="AE275" i="8"/>
  <c r="AE276" i="8" s="1"/>
  <c r="AF251" i="8"/>
  <c r="AD251" i="8"/>
  <c r="AB251" i="8"/>
  <c r="AA251" i="8"/>
  <c r="Y251" i="8"/>
  <c r="W251" i="8"/>
  <c r="AB208" i="8"/>
  <c r="AB209" i="8" s="1"/>
  <c r="AE208" i="8"/>
  <c r="AE209" i="8" s="1"/>
  <c r="AD188" i="8"/>
  <c r="AD189" i="8" s="1"/>
  <c r="AA188" i="8"/>
  <c r="AA189" i="8" s="1"/>
  <c r="AE188" i="8"/>
  <c r="AE189" i="8" s="1"/>
  <c r="Z188" i="8"/>
  <c r="Z189" i="8" s="1"/>
  <c r="W128" i="8"/>
  <c r="T128" i="8"/>
  <c r="R128" i="8"/>
  <c r="AD128" i="8"/>
  <c r="Y128" i="8"/>
  <c r="AB128" i="8"/>
  <c r="Z62" i="8"/>
  <c r="AF62" i="8"/>
  <c r="V62" i="8"/>
  <c r="AB53" i="8"/>
  <c r="AD53" i="8"/>
  <c r="AE53" i="8"/>
  <c r="T53" i="8"/>
  <c r="AF208" i="8"/>
  <c r="AF209" i="8" s="1"/>
  <c r="AE251" i="8"/>
  <c r="AA208" i="8"/>
  <c r="AA209" i="8" s="1"/>
  <c r="Z25" i="8"/>
  <c r="AA62" i="8"/>
  <c r="Z251" i="8"/>
  <c r="U128" i="8"/>
  <c r="R25" i="8"/>
  <c r="V72" i="8"/>
  <c r="V73" i="8" s="1"/>
  <c r="V74" i="8" s="1"/>
  <c r="V128" i="8"/>
  <c r="T25" i="8"/>
  <c r="U53" i="8"/>
  <c r="Q274" i="8"/>
  <c r="P274" i="8"/>
  <c r="O274" i="8"/>
  <c r="M274" i="8"/>
  <c r="P271" i="8"/>
  <c r="O271" i="8"/>
  <c r="M271" i="8"/>
  <c r="Q271" i="8"/>
  <c r="Q264" i="8"/>
  <c r="Q265" i="8" s="1"/>
  <c r="Q266" i="8" s="1"/>
  <c r="P264" i="8"/>
  <c r="P265" i="8" s="1"/>
  <c r="P266" i="8" s="1"/>
  <c r="O264" i="8"/>
  <c r="O265" i="8" s="1"/>
  <c r="O266" i="8" s="1"/>
  <c r="M264" i="8"/>
  <c r="M265" i="8" s="1"/>
  <c r="M266" i="8" s="1"/>
  <c r="P257" i="8"/>
  <c r="P258" i="8" s="1"/>
  <c r="P259" i="8" s="1"/>
  <c r="O257" i="8"/>
  <c r="O258" i="8" s="1"/>
  <c r="O259" i="8" s="1"/>
  <c r="M257" i="8"/>
  <c r="M258" i="8" s="1"/>
  <c r="M259" i="8" s="1"/>
  <c r="Q257" i="8"/>
  <c r="Q258" i="8" s="1"/>
  <c r="Q259" i="8" s="1"/>
  <c r="Q249" i="8"/>
  <c r="Q250" i="8" s="1"/>
  <c r="P249" i="8"/>
  <c r="P250" i="8" s="1"/>
  <c r="O249" i="8"/>
  <c r="O250" i="8" s="1"/>
  <c r="M249" i="8"/>
  <c r="M250" i="8" s="1"/>
  <c r="P244" i="8"/>
  <c r="P245" i="8" s="1"/>
  <c r="O244" i="8"/>
  <c r="O245" i="8" s="1"/>
  <c r="M244" i="8"/>
  <c r="M245" i="8" s="1"/>
  <c r="Q244" i="8"/>
  <c r="Q245" i="8" s="1"/>
  <c r="P231" i="8"/>
  <c r="P232" i="8" s="1"/>
  <c r="O231" i="8"/>
  <c r="O232" i="8" s="1"/>
  <c r="M231" i="8"/>
  <c r="M232" i="8" s="1"/>
  <c r="Q231" i="8"/>
  <c r="Q232" i="8" s="1"/>
  <c r="P223" i="8"/>
  <c r="O223" i="8"/>
  <c r="M223" i="8"/>
  <c r="Q223" i="8"/>
  <c r="P219" i="8"/>
  <c r="P224" i="8" s="1"/>
  <c r="O219" i="8"/>
  <c r="M219" i="8"/>
  <c r="Q219" i="8"/>
  <c r="P207" i="8"/>
  <c r="O207" i="8"/>
  <c r="M207" i="8"/>
  <c r="Q207" i="8"/>
  <c r="P202" i="8"/>
  <c r="O202" i="8"/>
  <c r="M202" i="8"/>
  <c r="Q202" i="8"/>
  <c r="Q187" i="8"/>
  <c r="P187" i="8"/>
  <c r="M187" i="8"/>
  <c r="P170" i="8"/>
  <c r="O170" i="8"/>
  <c r="M170" i="8"/>
  <c r="Q170" i="8"/>
  <c r="P167" i="8"/>
  <c r="O167" i="8"/>
  <c r="M167" i="8"/>
  <c r="Q167" i="8"/>
  <c r="P161" i="8"/>
  <c r="O161" i="8"/>
  <c r="M161" i="8"/>
  <c r="Q161" i="8"/>
  <c r="P156" i="8"/>
  <c r="M156" i="8"/>
  <c r="Q156" i="8"/>
  <c r="P152" i="8"/>
  <c r="O152" i="8"/>
  <c r="M152" i="8"/>
  <c r="Q152" i="8"/>
  <c r="P149" i="8"/>
  <c r="O149" i="8"/>
  <c r="M149" i="8"/>
  <c r="Q149" i="8"/>
  <c r="P146" i="8"/>
  <c r="O146" i="8"/>
  <c r="M146" i="8"/>
  <c r="Q146" i="8"/>
  <c r="P139" i="8"/>
  <c r="O139" i="8"/>
  <c r="M139" i="8"/>
  <c r="Q139" i="8"/>
  <c r="P126" i="8"/>
  <c r="P127" i="8" s="1"/>
  <c r="O126" i="8"/>
  <c r="O127" i="8" s="1"/>
  <c r="M126" i="8"/>
  <c r="M127" i="8" s="1"/>
  <c r="Q126" i="8"/>
  <c r="Q127" i="8" s="1"/>
  <c r="P100" i="8"/>
  <c r="P117" i="8" s="1"/>
  <c r="O100" i="8"/>
  <c r="O117" i="8" s="1"/>
  <c r="M100" i="8"/>
  <c r="M117" i="8" s="1"/>
  <c r="Q100" i="8"/>
  <c r="Q117" i="8" s="1"/>
  <c r="Q72" i="8"/>
  <c r="Q73" i="8" s="1"/>
  <c r="Q74" i="8" s="1"/>
  <c r="P72" i="8"/>
  <c r="P73" i="8" s="1"/>
  <c r="P74" i="8" s="1"/>
  <c r="O72" i="8"/>
  <c r="O73" i="8" s="1"/>
  <c r="O74" i="8" s="1"/>
  <c r="M72" i="8"/>
  <c r="M73" i="8" s="1"/>
  <c r="M74" i="8" s="1"/>
  <c r="P61" i="8"/>
  <c r="O61" i="8"/>
  <c r="M61" i="8"/>
  <c r="Q61" i="8"/>
  <c r="P58" i="8"/>
  <c r="O58" i="8"/>
  <c r="M58" i="8"/>
  <c r="Q58" i="8"/>
  <c r="Q52" i="8"/>
  <c r="P52" i="8"/>
  <c r="O52" i="8"/>
  <c r="M52" i="8"/>
  <c r="P45" i="8"/>
  <c r="O45" i="8"/>
  <c r="M45" i="8"/>
  <c r="Q45" i="8"/>
  <c r="P41" i="8"/>
  <c r="O41" i="8"/>
  <c r="M41" i="8"/>
  <c r="Q41" i="8"/>
  <c r="Q38" i="8"/>
  <c r="P38" i="8"/>
  <c r="O38" i="8"/>
  <c r="M38" i="8"/>
  <c r="P35" i="8"/>
  <c r="O35" i="8"/>
  <c r="M35" i="8"/>
  <c r="Q34" i="8"/>
  <c r="Q33" i="8"/>
  <c r="Q32" i="8"/>
  <c r="Q31" i="8"/>
  <c r="Q30" i="8"/>
  <c r="Q29" i="8"/>
  <c r="P24" i="8"/>
  <c r="O24" i="8"/>
  <c r="M24" i="8"/>
  <c r="Q22" i="8"/>
  <c r="Q21" i="8"/>
  <c r="P17" i="8"/>
  <c r="P18" i="8" s="1"/>
  <c r="O17" i="8"/>
  <c r="O18" i="8" s="1"/>
  <c r="M17" i="8"/>
  <c r="M18" i="8" s="1"/>
  <c r="Q16" i="8"/>
  <c r="Q17" i="8" s="1"/>
  <c r="Q12" i="8"/>
  <c r="AV264" i="8"/>
  <c r="E264" i="8"/>
  <c r="E265" i="8" s="1"/>
  <c r="E266" i="8" s="1"/>
  <c r="F264" i="8"/>
  <c r="F265" i="8" s="1"/>
  <c r="F266" i="8" s="1"/>
  <c r="H264" i="8"/>
  <c r="H265" i="8" s="1"/>
  <c r="H266" i="8" s="1"/>
  <c r="J264" i="8"/>
  <c r="J265" i="8" s="1"/>
  <c r="J266" i="8" s="1"/>
  <c r="K264" i="8"/>
  <c r="K265" i="8" s="1"/>
  <c r="K266" i="8" s="1"/>
  <c r="AG264" i="8"/>
  <c r="AG265" i="8" s="1"/>
  <c r="AG266" i="8" s="1"/>
  <c r="AI264" i="8"/>
  <c r="AI265" i="8" s="1"/>
  <c r="AI266" i="8" s="1"/>
  <c r="AJ264" i="8"/>
  <c r="AJ265" i="8" s="1"/>
  <c r="AJ266" i="8" s="1"/>
  <c r="AX263" i="8"/>
  <c r="AW263" i="8"/>
  <c r="AW264" i="8" s="1"/>
  <c r="AZ263" i="8"/>
  <c r="AZ264" i="8" s="1"/>
  <c r="AQ265" i="8"/>
  <c r="AQ266" i="8" s="1"/>
  <c r="AK264" i="8"/>
  <c r="AK265" i="8" s="1"/>
  <c r="AK266" i="8" s="1"/>
  <c r="G264" i="8"/>
  <c r="U63" i="8" l="1"/>
  <c r="O188" i="8"/>
  <c r="O189" i="8" s="1"/>
  <c r="AB63" i="8"/>
  <c r="AD172" i="8"/>
  <c r="Y172" i="8"/>
  <c r="AB172" i="8"/>
  <c r="Y63" i="8"/>
  <c r="T172" i="8"/>
  <c r="U172" i="8"/>
  <c r="V63" i="8"/>
  <c r="T63" i="8"/>
  <c r="AD63" i="8"/>
  <c r="Z63" i="8"/>
  <c r="Z172" i="8"/>
  <c r="AF172" i="8"/>
  <c r="W63" i="8"/>
  <c r="AE172" i="8"/>
  <c r="AF25" i="8"/>
  <c r="Q188" i="8"/>
  <c r="Q189" i="8" s="1"/>
  <c r="P275" i="8"/>
  <c r="P276" i="8" s="1"/>
  <c r="Q23" i="8"/>
  <c r="Q24" i="8" s="1"/>
  <c r="M171" i="8"/>
  <c r="P171" i="8"/>
  <c r="V25" i="8"/>
  <c r="AA25" i="8"/>
  <c r="R63" i="8"/>
  <c r="Q171" i="8"/>
  <c r="O171" i="8"/>
  <c r="AA172" i="8"/>
  <c r="P62" i="8"/>
  <c r="O224" i="8"/>
  <c r="O233" i="8" s="1"/>
  <c r="Q275" i="8"/>
  <c r="Q276" i="8" s="1"/>
  <c r="M224" i="8"/>
  <c r="M233" i="8" s="1"/>
  <c r="AE63" i="8"/>
  <c r="AF63" i="8"/>
  <c r="Q14" i="8"/>
  <c r="Q18" i="8" s="1"/>
  <c r="AA63" i="8"/>
  <c r="M275" i="8"/>
  <c r="M276" i="8" s="1"/>
  <c r="O275" i="8"/>
  <c r="O276" i="8" s="1"/>
  <c r="O251" i="8"/>
  <c r="Q224" i="8"/>
  <c r="Q233" i="8" s="1"/>
  <c r="M208" i="8"/>
  <c r="M209" i="8" s="1"/>
  <c r="P208" i="8"/>
  <c r="P209" i="8" s="1"/>
  <c r="V172" i="8"/>
  <c r="W172" i="8"/>
  <c r="O62" i="8"/>
  <c r="R172" i="8"/>
  <c r="P53" i="8"/>
  <c r="M62" i="8"/>
  <c r="M251" i="8"/>
  <c r="P251" i="8"/>
  <c r="P233" i="8"/>
  <c r="M188" i="8"/>
  <c r="M189" i="8" s="1"/>
  <c r="O208" i="8"/>
  <c r="O209" i="8" s="1"/>
  <c r="O25" i="8"/>
  <c r="M25" i="8"/>
  <c r="P25" i="8"/>
  <c r="O128" i="8"/>
  <c r="M128" i="8"/>
  <c r="P128" i="8"/>
  <c r="P188" i="8"/>
  <c r="P189" i="8" s="1"/>
  <c r="Q35" i="8"/>
  <c r="Q53" i="8" s="1"/>
  <c r="Q128" i="8"/>
  <c r="Q208" i="8"/>
  <c r="Q209" i="8" s="1"/>
  <c r="M53" i="8"/>
  <c r="O53" i="8"/>
  <c r="Q62" i="8"/>
  <c r="Q251" i="8"/>
  <c r="AS264" i="8"/>
  <c r="AX264" i="8"/>
  <c r="AX265" i="8" s="1"/>
  <c r="AX266" i="8" s="1"/>
  <c r="L264" i="8"/>
  <c r="L265" i="8" s="1"/>
  <c r="L266" i="8" s="1"/>
  <c r="G265" i="8"/>
  <c r="G266" i="8" s="1"/>
  <c r="AY263" i="8"/>
  <c r="AT264" i="8"/>
  <c r="AW265" i="8"/>
  <c r="AW266" i="8" s="1"/>
  <c r="M172" i="8" l="1"/>
  <c r="AD277" i="8"/>
  <c r="AB277" i="8"/>
  <c r="AE277" i="8"/>
  <c r="P63" i="8"/>
  <c r="AF277" i="8"/>
  <c r="Q25" i="8"/>
  <c r="M63" i="8"/>
  <c r="R277" i="8"/>
  <c r="Q172" i="8"/>
  <c r="O63" i="8"/>
  <c r="O172" i="8"/>
  <c r="P172" i="8"/>
  <c r="Q63" i="8"/>
  <c r="AU264" i="8"/>
  <c r="AU265" i="8" s="1"/>
  <c r="AU266" i="8" s="1"/>
  <c r="AY264" i="8"/>
  <c r="AY265" i="8" s="1"/>
  <c r="AY266" i="8" s="1"/>
  <c r="AT265" i="8"/>
  <c r="AT266" i="8" s="1"/>
  <c r="BA263" i="8"/>
  <c r="BA264" i="8" s="1"/>
  <c r="AS265" i="8"/>
  <c r="AS266" i="8" s="1"/>
  <c r="J72" i="8"/>
  <c r="K167" i="8"/>
  <c r="P277" i="8" l="1"/>
  <c r="M277" i="8"/>
  <c r="Q277" i="8"/>
  <c r="O277" i="8"/>
  <c r="BA265" i="8"/>
  <c r="BA266" i="8" s="1"/>
  <c r="BB263" i="8"/>
  <c r="BB264" i="8" s="1"/>
  <c r="BB265" i="8" s="1"/>
  <c r="BB266" i="8" s="1"/>
  <c r="AZ265" i="8"/>
  <c r="AZ266" i="8" s="1"/>
  <c r="K23" i="8"/>
  <c r="J23" i="8"/>
  <c r="F23" i="8"/>
  <c r="E23" i="8"/>
  <c r="AX137" i="8" l="1"/>
  <c r="AW137" i="8"/>
  <c r="AZ137" i="8"/>
  <c r="AY137" i="8" l="1"/>
  <c r="AV52" i="8"/>
  <c r="AJ52" i="8"/>
  <c r="AI52" i="8"/>
  <c r="AG52" i="8"/>
  <c r="K52" i="8"/>
  <c r="J52" i="8"/>
  <c r="H52" i="8"/>
  <c r="F52" i="8"/>
  <c r="E52" i="8"/>
  <c r="C52" i="8"/>
  <c r="AX51" i="8"/>
  <c r="AX52" i="8" s="1"/>
  <c r="AW51" i="8"/>
  <c r="AW52" i="8" s="1"/>
  <c r="AQ52" i="8"/>
  <c r="AK52" i="8"/>
  <c r="L52" i="8"/>
  <c r="G52" i="8"/>
  <c r="E61" i="8"/>
  <c r="F61" i="8"/>
  <c r="H61" i="8"/>
  <c r="J61" i="8"/>
  <c r="K61" i="8"/>
  <c r="AG61" i="8"/>
  <c r="AI61" i="8"/>
  <c r="AJ61" i="8"/>
  <c r="AV61" i="8"/>
  <c r="AV62" i="8" s="1"/>
  <c r="C61" i="8"/>
  <c r="AX60" i="8"/>
  <c r="AX61" i="8" s="1"/>
  <c r="AW60" i="8"/>
  <c r="AT61" i="8"/>
  <c r="AQ61" i="8"/>
  <c r="AK61" i="8"/>
  <c r="L61" i="8"/>
  <c r="G61" i="8"/>
  <c r="BA51" i="8" l="1"/>
  <c r="BA52" i="8" s="1"/>
  <c r="BA137" i="8"/>
  <c r="BB137" i="8" s="1"/>
  <c r="AY51" i="8"/>
  <c r="AY52" i="8" s="1"/>
  <c r="AY60" i="8"/>
  <c r="AY61" i="8" s="1"/>
  <c r="AZ60" i="8"/>
  <c r="AZ61" i="8" s="1"/>
  <c r="AS61" i="8"/>
  <c r="AW61" i="8"/>
  <c r="BA60" i="8"/>
  <c r="BA61" i="8" s="1"/>
  <c r="AU61" i="8"/>
  <c r="H23" i="8"/>
  <c r="AT52" i="8" l="1"/>
  <c r="AU52" i="8"/>
  <c r="AS52" i="8"/>
  <c r="AZ51" i="8"/>
  <c r="BB51" i="8" s="1"/>
  <c r="BB52" i="8" s="1"/>
  <c r="BB60" i="8"/>
  <c r="BB61" i="8" s="1"/>
  <c r="AZ52" i="8" l="1"/>
  <c r="BA21" i="8"/>
  <c r="AZ21" i="8"/>
  <c r="AK21" i="8"/>
  <c r="L21" i="8"/>
  <c r="G21" i="8"/>
  <c r="AU21" i="8" l="1"/>
  <c r="BB21" i="8"/>
  <c r="AW21" i="8" l="1"/>
  <c r="AX21" i="8"/>
  <c r="AY21" i="8" l="1"/>
  <c r="AV232" i="8"/>
  <c r="E223" i="8"/>
  <c r="F223" i="8"/>
  <c r="H223" i="8"/>
  <c r="J223" i="8"/>
  <c r="K223" i="8"/>
  <c r="AG223" i="8"/>
  <c r="AI223" i="8"/>
  <c r="AJ223" i="8"/>
  <c r="AV223" i="8"/>
  <c r="AV224" i="8" s="1"/>
  <c r="AV116" i="8"/>
  <c r="AV117" i="8" s="1"/>
  <c r="E170" i="8" l="1"/>
  <c r="F170" i="8"/>
  <c r="H170" i="8"/>
  <c r="J170" i="8"/>
  <c r="K170" i="8"/>
  <c r="K171" i="8" s="1"/>
  <c r="AG170" i="8"/>
  <c r="AI170" i="8"/>
  <c r="AJ170" i="8"/>
  <c r="AV170" i="8"/>
  <c r="C170" i="8"/>
  <c r="K187" i="8" l="1"/>
  <c r="AT149" i="8" l="1"/>
  <c r="AT139" i="8" l="1"/>
  <c r="AT146" i="8"/>
  <c r="AU149" i="8"/>
  <c r="AS149" i="8"/>
  <c r="AU146" i="8" l="1"/>
  <c r="AS146" i="8"/>
  <c r="AX107" i="8" l="1"/>
  <c r="AW107" i="8"/>
  <c r="AQ24" i="8"/>
  <c r="AJ24" i="8"/>
  <c r="AI24" i="8"/>
  <c r="AG24" i="8"/>
  <c r="K24" i="8"/>
  <c r="J24" i="8"/>
  <c r="H24" i="8"/>
  <c r="F24" i="8"/>
  <c r="E24" i="8"/>
  <c r="C23" i="8"/>
  <c r="C24" i="8" s="1"/>
  <c r="BA22" i="8"/>
  <c r="BA23" i="8" s="1"/>
  <c r="AZ22" i="8"/>
  <c r="AZ23" i="8" s="1"/>
  <c r="AZ24" i="8" s="1"/>
  <c r="AK22" i="8"/>
  <c r="L22" i="8"/>
  <c r="G22" i="8"/>
  <c r="AU22" i="8" l="1"/>
  <c r="AK23" i="8"/>
  <c r="AK24" i="8" s="1"/>
  <c r="G23" i="8"/>
  <c r="G24" i="8" s="1"/>
  <c r="L23" i="8"/>
  <c r="L24" i="8" s="1"/>
  <c r="BA107" i="8"/>
  <c r="AY107" i="8"/>
  <c r="BB23" i="8"/>
  <c r="BB24" i="8" s="1"/>
  <c r="BA24" i="8"/>
  <c r="BB22" i="8"/>
  <c r="AZ16" i="8"/>
  <c r="AZ17" i="8" s="1"/>
  <c r="BA16" i="8"/>
  <c r="BA17" i="8" s="1"/>
  <c r="AJ17" i="8"/>
  <c r="AI17" i="8"/>
  <c r="AG17" i="8"/>
  <c r="AK16" i="8"/>
  <c r="AK17" i="8" s="1"/>
  <c r="AX22" i="8" l="1"/>
  <c r="AX23" i="8" s="1"/>
  <c r="AX24" i="8" s="1"/>
  <c r="AT23" i="8"/>
  <c r="AT24" i="8" s="1"/>
  <c r="AW22" i="8"/>
  <c r="AW23" i="8" s="1"/>
  <c r="AW24" i="8" s="1"/>
  <c r="AS23" i="8"/>
  <c r="AU23" i="8"/>
  <c r="AU24" i="8" s="1"/>
  <c r="AZ107" i="8"/>
  <c r="BB107" i="8" s="1"/>
  <c r="AX16" i="8"/>
  <c r="AX17" i="8" s="1"/>
  <c r="BB17" i="8"/>
  <c r="BB16" i="8"/>
  <c r="AY22" i="8" l="1"/>
  <c r="AY23" i="8" s="1"/>
  <c r="AY24" i="8" s="1"/>
  <c r="AS24" i="8"/>
  <c r="AJ100" i="8" l="1"/>
  <c r="AJ117" i="8" s="1"/>
  <c r="AI100" i="8"/>
  <c r="AI117" i="8" s="1"/>
  <c r="AG100" i="8"/>
  <c r="AG117" i="8" s="1"/>
  <c r="K100" i="8"/>
  <c r="K117" i="8" s="1"/>
  <c r="J100" i="8"/>
  <c r="J117" i="8" s="1"/>
  <c r="H100" i="8"/>
  <c r="H117" i="8" s="1"/>
  <c r="F100" i="8"/>
  <c r="F117" i="8" s="1"/>
  <c r="E100" i="8"/>
  <c r="E117" i="8" s="1"/>
  <c r="C100" i="8"/>
  <c r="C117" i="8" s="1"/>
  <c r="AX99" i="8"/>
  <c r="AW99" i="8"/>
  <c r="AX98" i="8"/>
  <c r="AW98" i="8"/>
  <c r="AX97" i="8"/>
  <c r="AW97" i="8"/>
  <c r="AX96" i="8"/>
  <c r="AW96" i="8"/>
  <c r="AX95" i="8"/>
  <c r="AW95" i="8"/>
  <c r="AX93" i="8"/>
  <c r="AW93" i="8"/>
  <c r="AX92" i="8"/>
  <c r="AW92" i="8"/>
  <c r="AX91" i="8"/>
  <c r="AW91" i="8"/>
  <c r="AX90" i="8"/>
  <c r="AW90" i="8"/>
  <c r="AX89" i="8"/>
  <c r="AW89" i="8"/>
  <c r="AX88" i="8"/>
  <c r="AW88" i="8"/>
  <c r="AX86" i="8"/>
  <c r="AW86" i="8"/>
  <c r="AX85" i="8"/>
  <c r="AW85" i="8"/>
  <c r="AX84" i="8"/>
  <c r="AW84" i="8"/>
  <c r="AX83" i="8"/>
  <c r="AW83" i="8"/>
  <c r="AX82" i="8"/>
  <c r="AW82" i="8"/>
  <c r="AX81" i="8"/>
  <c r="AW81" i="8"/>
  <c r="AX80" i="8"/>
  <c r="AW80" i="8"/>
  <c r="AX79" i="8"/>
  <c r="AW79" i="8"/>
  <c r="AJ231" i="8"/>
  <c r="AJ232" i="8" s="1"/>
  <c r="BA81" i="8" l="1"/>
  <c r="BA80" i="8"/>
  <c r="BA93" i="8"/>
  <c r="BA98" i="8"/>
  <c r="AY82" i="8"/>
  <c r="AY84" i="8"/>
  <c r="AY97" i="8"/>
  <c r="AY86" i="8"/>
  <c r="AY95" i="8"/>
  <c r="AY96" i="8"/>
  <c r="AY91" i="8"/>
  <c r="AY90" i="8"/>
  <c r="AZ79" i="8"/>
  <c r="AY99" i="8"/>
  <c r="AY79" i="8"/>
  <c r="AY93" i="8"/>
  <c r="AY92" i="8"/>
  <c r="AY98" i="8"/>
  <c r="AY89" i="8"/>
  <c r="AY88" i="8"/>
  <c r="AY85" i="8"/>
  <c r="AY83" i="8"/>
  <c r="AY81" i="8"/>
  <c r="AY80" i="8"/>
  <c r="AZ82" i="8"/>
  <c r="AZ85" i="8"/>
  <c r="AZ91" i="8"/>
  <c r="AZ84" i="8"/>
  <c r="AZ88" i="8"/>
  <c r="AZ93" i="8"/>
  <c r="AZ97" i="8"/>
  <c r="AZ81" i="8"/>
  <c r="AZ86" i="8"/>
  <c r="AZ90" i="8"/>
  <c r="AZ96" i="8"/>
  <c r="AZ99" i="8"/>
  <c r="AZ83" i="8"/>
  <c r="AZ89" i="8"/>
  <c r="AZ92" i="8"/>
  <c r="AZ98" i="8"/>
  <c r="AZ95" i="8"/>
  <c r="AX169" i="8"/>
  <c r="AX170" i="8" s="1"/>
  <c r="AW169" i="8"/>
  <c r="AW170" i="8" s="1"/>
  <c r="AQ170" i="8"/>
  <c r="AK170" i="8"/>
  <c r="L170" i="8"/>
  <c r="G170" i="8"/>
  <c r="AS170" i="8" l="1"/>
  <c r="BA92" i="8"/>
  <c r="BB92" i="8" s="1"/>
  <c r="BA97" i="8"/>
  <c r="BB97" i="8" s="1"/>
  <c r="BA96" i="8"/>
  <c r="BB96" i="8" s="1"/>
  <c r="BA83" i="8"/>
  <c r="BB83" i="8" s="1"/>
  <c r="BA88" i="8"/>
  <c r="BB88" i="8" s="1"/>
  <c r="BA84" i="8"/>
  <c r="BB84" i="8" s="1"/>
  <c r="BA99" i="8"/>
  <c r="BB99" i="8" s="1"/>
  <c r="BA95" i="8"/>
  <c r="BB95" i="8" s="1"/>
  <c r="BA90" i="8"/>
  <c r="BB90" i="8" s="1"/>
  <c r="BA85" i="8"/>
  <c r="BB85" i="8" s="1"/>
  <c r="BB81" i="8"/>
  <c r="BA91" i="8"/>
  <c r="BB91" i="8" s="1"/>
  <c r="BA82" i="8"/>
  <c r="BB82" i="8" s="1"/>
  <c r="BB98" i="8"/>
  <c r="AT170" i="8"/>
  <c r="BA89" i="8"/>
  <c r="BB89" i="8" s="1"/>
  <c r="BA86" i="8"/>
  <c r="BB86" i="8" s="1"/>
  <c r="BA79" i="8"/>
  <c r="BB79" i="8" s="1"/>
  <c r="AZ80" i="8"/>
  <c r="BB80" i="8" s="1"/>
  <c r="BB93" i="8"/>
  <c r="AY169" i="8"/>
  <c r="AY170" i="8" s="1"/>
  <c r="AJ167" i="8"/>
  <c r="AJ171" i="8" s="1"/>
  <c r="AI167" i="8"/>
  <c r="AI171" i="8" s="1"/>
  <c r="AG167" i="8"/>
  <c r="AG171" i="8" s="1"/>
  <c r="J167" i="8"/>
  <c r="J171" i="8" s="1"/>
  <c r="H167" i="8"/>
  <c r="H171" i="8" s="1"/>
  <c r="F167" i="8"/>
  <c r="F171" i="8" s="1"/>
  <c r="E167" i="8"/>
  <c r="E171" i="8" s="1"/>
  <c r="C167" i="8"/>
  <c r="C171" i="8" s="1"/>
  <c r="BA166" i="8"/>
  <c r="AZ166" i="8"/>
  <c r="BA165" i="8"/>
  <c r="AZ165" i="8"/>
  <c r="AZ169" i="8" l="1"/>
  <c r="AZ170" i="8" s="1"/>
  <c r="BA169" i="8"/>
  <c r="BA170" i="8" s="1"/>
  <c r="AU170" i="8"/>
  <c r="AX165" i="8"/>
  <c r="BB165" i="8"/>
  <c r="AQ167" i="8"/>
  <c r="AQ171" i="8" s="1"/>
  <c r="BB166" i="8"/>
  <c r="AW166" i="8"/>
  <c r="G167" i="8"/>
  <c r="G171" i="8" s="1"/>
  <c r="AK167" i="8"/>
  <c r="AK171" i="8" s="1"/>
  <c r="L167" i="8"/>
  <c r="L171" i="8" s="1"/>
  <c r="AW165" i="8"/>
  <c r="E72" i="8"/>
  <c r="E73" i="8" s="1"/>
  <c r="E74" i="8" s="1"/>
  <c r="F72" i="8"/>
  <c r="F73" i="8" s="1"/>
  <c r="F74" i="8" s="1"/>
  <c r="H72" i="8"/>
  <c r="H73" i="8" s="1"/>
  <c r="H74" i="8" s="1"/>
  <c r="J73" i="8"/>
  <c r="J74" i="8" s="1"/>
  <c r="K72" i="8"/>
  <c r="K73" i="8" s="1"/>
  <c r="K74" i="8" s="1"/>
  <c r="AG72" i="8"/>
  <c r="AG73" i="8" s="1"/>
  <c r="AG74" i="8" s="1"/>
  <c r="AI72" i="8"/>
  <c r="AI73" i="8" s="1"/>
  <c r="AI74" i="8" s="1"/>
  <c r="AJ72" i="8"/>
  <c r="AJ73" i="8" s="1"/>
  <c r="AJ74" i="8" s="1"/>
  <c r="F257" i="8"/>
  <c r="H257" i="8"/>
  <c r="H258" i="8" s="1"/>
  <c r="H259" i="8" s="1"/>
  <c r="J257" i="8"/>
  <c r="J258" i="8" s="1"/>
  <c r="J259" i="8" s="1"/>
  <c r="K257" i="8"/>
  <c r="K258" i="8" s="1"/>
  <c r="K259" i="8" s="1"/>
  <c r="AG257" i="8"/>
  <c r="AG258" i="8" s="1"/>
  <c r="AG259" i="8" s="1"/>
  <c r="AI257" i="8"/>
  <c r="AI258" i="8" s="1"/>
  <c r="AI259" i="8" s="1"/>
  <c r="AJ257" i="8"/>
  <c r="AJ258" i="8" s="1"/>
  <c r="AJ259" i="8" s="1"/>
  <c r="E249" i="8"/>
  <c r="E250" i="8" s="1"/>
  <c r="F249" i="8"/>
  <c r="F250" i="8" s="1"/>
  <c r="H249" i="8"/>
  <c r="H250" i="8" s="1"/>
  <c r="J249" i="8"/>
  <c r="J250" i="8" s="1"/>
  <c r="K249" i="8"/>
  <c r="K250" i="8" s="1"/>
  <c r="AG249" i="8"/>
  <c r="AG250" i="8" s="1"/>
  <c r="AI249" i="8"/>
  <c r="AI250" i="8" s="1"/>
  <c r="AJ249" i="8"/>
  <c r="AJ250" i="8" s="1"/>
  <c r="E244" i="8"/>
  <c r="E245" i="8" s="1"/>
  <c r="F244" i="8"/>
  <c r="F245" i="8" s="1"/>
  <c r="H244" i="8"/>
  <c r="H245" i="8" s="1"/>
  <c r="J244" i="8"/>
  <c r="J245" i="8" s="1"/>
  <c r="K244" i="8"/>
  <c r="K245" i="8" s="1"/>
  <c r="AG244" i="8"/>
  <c r="AG245" i="8" s="1"/>
  <c r="AI244" i="8"/>
  <c r="AI245" i="8" s="1"/>
  <c r="AJ244" i="8"/>
  <c r="AJ245" i="8" s="1"/>
  <c r="E187" i="8"/>
  <c r="F187" i="8"/>
  <c r="H187" i="8"/>
  <c r="J187" i="8"/>
  <c r="AG187" i="8"/>
  <c r="AI187" i="8"/>
  <c r="AJ187" i="8"/>
  <c r="AV187" i="8"/>
  <c r="AV188" i="8" s="1"/>
  <c r="E126" i="8"/>
  <c r="E127" i="8" s="1"/>
  <c r="F126" i="8"/>
  <c r="F127" i="8" s="1"/>
  <c r="H126" i="8"/>
  <c r="H127" i="8" s="1"/>
  <c r="J126" i="8"/>
  <c r="J127" i="8" s="1"/>
  <c r="K126" i="8"/>
  <c r="K127" i="8" s="1"/>
  <c r="AG126" i="8"/>
  <c r="AG127" i="8" s="1"/>
  <c r="AI126" i="8"/>
  <c r="AI127" i="8" s="1"/>
  <c r="AJ126" i="8"/>
  <c r="AJ127" i="8" s="1"/>
  <c r="E41" i="8"/>
  <c r="F41" i="8"/>
  <c r="H41" i="8"/>
  <c r="J41" i="8"/>
  <c r="K41" i="8"/>
  <c r="AG41" i="8"/>
  <c r="AI41" i="8"/>
  <c r="AJ41" i="8"/>
  <c r="AV41" i="8"/>
  <c r="AQ38" i="8"/>
  <c r="AQ41" i="8"/>
  <c r="AQ100" i="8"/>
  <c r="AQ117" i="8" s="1"/>
  <c r="AQ149" i="8"/>
  <c r="AQ152" i="8"/>
  <c r="AQ187" i="8"/>
  <c r="AQ271" i="8"/>
  <c r="AQ274" i="8"/>
  <c r="E274" i="8"/>
  <c r="F274" i="8"/>
  <c r="H274" i="8"/>
  <c r="J274" i="8"/>
  <c r="K274" i="8"/>
  <c r="AG274" i="8"/>
  <c r="AI274" i="8"/>
  <c r="AJ274" i="8"/>
  <c r="AV274" i="8"/>
  <c r="E271" i="8"/>
  <c r="F271" i="8"/>
  <c r="H271" i="8"/>
  <c r="J271" i="8"/>
  <c r="K271" i="8"/>
  <c r="AG271" i="8"/>
  <c r="AI271" i="8"/>
  <c r="AJ271" i="8"/>
  <c r="AV271" i="8"/>
  <c r="E231" i="8"/>
  <c r="E232" i="8" s="1"/>
  <c r="F231" i="8"/>
  <c r="F232" i="8" s="1"/>
  <c r="H231" i="8"/>
  <c r="H232" i="8" s="1"/>
  <c r="J231" i="8"/>
  <c r="J232" i="8" s="1"/>
  <c r="K231" i="8"/>
  <c r="K232" i="8" s="1"/>
  <c r="AG231" i="8"/>
  <c r="AG232" i="8" s="1"/>
  <c r="AI231" i="8"/>
  <c r="AI232" i="8" s="1"/>
  <c r="E219" i="8"/>
  <c r="E224" i="8" s="1"/>
  <c r="F219" i="8"/>
  <c r="F224" i="8" s="1"/>
  <c r="H219" i="8"/>
  <c r="H224" i="8" s="1"/>
  <c r="J219" i="8"/>
  <c r="J224" i="8" s="1"/>
  <c r="K219" i="8"/>
  <c r="K224" i="8" s="1"/>
  <c r="AG219" i="8"/>
  <c r="AG224" i="8" s="1"/>
  <c r="AI219" i="8"/>
  <c r="AI224" i="8" s="1"/>
  <c r="AJ219" i="8"/>
  <c r="AJ224" i="8" s="1"/>
  <c r="E207" i="8"/>
  <c r="F207" i="8"/>
  <c r="H207" i="8"/>
  <c r="J207" i="8"/>
  <c r="K207" i="8"/>
  <c r="AG207" i="8"/>
  <c r="AI207" i="8"/>
  <c r="AJ207" i="8"/>
  <c r="E202" i="8"/>
  <c r="F202" i="8"/>
  <c r="H202" i="8"/>
  <c r="J202" i="8"/>
  <c r="K202" i="8"/>
  <c r="AG202" i="8"/>
  <c r="AI202" i="8"/>
  <c r="AJ202" i="8"/>
  <c r="K188" i="8"/>
  <c r="E161" i="8"/>
  <c r="F161" i="8"/>
  <c r="H161" i="8"/>
  <c r="J161" i="8"/>
  <c r="K161" i="8"/>
  <c r="AG161" i="8"/>
  <c r="AI161" i="8"/>
  <c r="AI162" i="8" s="1"/>
  <c r="AJ161" i="8"/>
  <c r="AJ162" i="8" s="1"/>
  <c r="E156" i="8"/>
  <c r="F156" i="8"/>
  <c r="H156" i="8"/>
  <c r="J156" i="8"/>
  <c r="K156" i="8"/>
  <c r="AG156" i="8"/>
  <c r="AI156" i="8"/>
  <c r="AJ156" i="8"/>
  <c r="E152" i="8"/>
  <c r="F152" i="8"/>
  <c r="H152" i="8"/>
  <c r="J152" i="8"/>
  <c r="K152" i="8"/>
  <c r="AG152" i="8"/>
  <c r="AI152" i="8"/>
  <c r="AJ152" i="8"/>
  <c r="AV152" i="8"/>
  <c r="E149" i="8"/>
  <c r="F149" i="8"/>
  <c r="H149" i="8"/>
  <c r="J149" i="8"/>
  <c r="K149" i="8"/>
  <c r="AG149" i="8"/>
  <c r="AI149" i="8"/>
  <c r="AJ149" i="8"/>
  <c r="AV149" i="8"/>
  <c r="E146" i="8"/>
  <c r="F146" i="8"/>
  <c r="H146" i="8"/>
  <c r="J146" i="8"/>
  <c r="K146" i="8"/>
  <c r="AG146" i="8"/>
  <c r="AI146" i="8"/>
  <c r="AJ146" i="8"/>
  <c r="E139" i="8"/>
  <c r="F139" i="8"/>
  <c r="H139" i="8"/>
  <c r="H162" i="8" s="1"/>
  <c r="H172" i="8" s="1"/>
  <c r="J139" i="8"/>
  <c r="K139" i="8"/>
  <c r="AG139" i="8"/>
  <c r="AI139" i="8"/>
  <c r="AJ139" i="8"/>
  <c r="E58" i="8"/>
  <c r="E62" i="8" s="1"/>
  <c r="F58" i="8"/>
  <c r="F62" i="8" s="1"/>
  <c r="H58" i="8"/>
  <c r="H62" i="8" s="1"/>
  <c r="J58" i="8"/>
  <c r="J62" i="8" s="1"/>
  <c r="K58" i="8"/>
  <c r="K62" i="8" s="1"/>
  <c r="AG58" i="8"/>
  <c r="AG62" i="8" s="1"/>
  <c r="AI58" i="8"/>
  <c r="AI62" i="8" s="1"/>
  <c r="AJ58" i="8"/>
  <c r="AJ62" i="8" s="1"/>
  <c r="E45" i="8"/>
  <c r="F45" i="8"/>
  <c r="H45" i="8"/>
  <c r="J45" i="8"/>
  <c r="K45" i="8"/>
  <c r="AG45" i="8"/>
  <c r="AI45" i="8"/>
  <c r="AJ45" i="8"/>
  <c r="E38" i="8"/>
  <c r="F38" i="8"/>
  <c r="H38" i="8"/>
  <c r="J38" i="8"/>
  <c r="K38" i="8"/>
  <c r="AG38" i="8"/>
  <c r="AI38" i="8"/>
  <c r="AJ38" i="8"/>
  <c r="AV38" i="8"/>
  <c r="AV49" i="8"/>
  <c r="E35" i="8"/>
  <c r="F35" i="8"/>
  <c r="H35" i="8"/>
  <c r="J35" i="8"/>
  <c r="K35" i="8"/>
  <c r="AG35" i="8"/>
  <c r="AI35" i="8"/>
  <c r="AJ35" i="8"/>
  <c r="C274" i="8"/>
  <c r="AX273" i="8"/>
  <c r="AX274" i="8" s="1"/>
  <c r="AW273" i="8"/>
  <c r="AW274" i="8" s="1"/>
  <c r="AK274" i="8"/>
  <c r="L274" i="8"/>
  <c r="G274" i="8"/>
  <c r="C271" i="8"/>
  <c r="AX270" i="8"/>
  <c r="AX271" i="8" s="1"/>
  <c r="AW270" i="8"/>
  <c r="AK271" i="8"/>
  <c r="L271" i="8"/>
  <c r="G271" i="8"/>
  <c r="AX256" i="8"/>
  <c r="AW256" i="8"/>
  <c r="AX255" i="8"/>
  <c r="AW255" i="8"/>
  <c r="AX248" i="8"/>
  <c r="AW248" i="8"/>
  <c r="AX243" i="8"/>
  <c r="AW243" i="8"/>
  <c r="AX242" i="8"/>
  <c r="AW242" i="8"/>
  <c r="AX241" i="8"/>
  <c r="AW241" i="8"/>
  <c r="AX240" i="8"/>
  <c r="AW240" i="8"/>
  <c r="AX239" i="8"/>
  <c r="AW239" i="8"/>
  <c r="AX238" i="8"/>
  <c r="AW238" i="8"/>
  <c r="AX237" i="8"/>
  <c r="AW237" i="8"/>
  <c r="AX230" i="8"/>
  <c r="AW230" i="8"/>
  <c r="AX229" i="8"/>
  <c r="AW229" i="8"/>
  <c r="AX228" i="8"/>
  <c r="AW228" i="8"/>
  <c r="AX227" i="8"/>
  <c r="AW227" i="8"/>
  <c r="AX222" i="8"/>
  <c r="AW222" i="8"/>
  <c r="AX221" i="8"/>
  <c r="AW221" i="8"/>
  <c r="AX218" i="8"/>
  <c r="AW218" i="8"/>
  <c r="AX217" i="8"/>
  <c r="AW217" i="8"/>
  <c r="AX216" i="8"/>
  <c r="AW216" i="8"/>
  <c r="AX215" i="8"/>
  <c r="AW215" i="8"/>
  <c r="AX214" i="8"/>
  <c r="AW214" i="8"/>
  <c r="AX213" i="8"/>
  <c r="AW213" i="8"/>
  <c r="C207" i="8"/>
  <c r="BA206" i="8"/>
  <c r="AZ206" i="8"/>
  <c r="BA205" i="8"/>
  <c r="AZ205" i="8"/>
  <c r="BA204" i="8"/>
  <c r="AZ204" i="8"/>
  <c r="C202" i="8"/>
  <c r="AX200" i="8"/>
  <c r="AW200" i="8"/>
  <c r="AX199" i="8"/>
  <c r="AW199" i="8"/>
  <c r="AX198" i="8"/>
  <c r="AW198" i="8"/>
  <c r="BA196" i="8"/>
  <c r="AZ196" i="8"/>
  <c r="BA194" i="8"/>
  <c r="AZ194" i="8"/>
  <c r="BA193" i="8"/>
  <c r="AZ193" i="8"/>
  <c r="BA186" i="8"/>
  <c r="BA187" i="8" s="1"/>
  <c r="AZ186" i="8"/>
  <c r="AZ187" i="8" s="1"/>
  <c r="AK187" i="8"/>
  <c r="L187" i="8"/>
  <c r="G187" i="8"/>
  <c r="C187" i="8"/>
  <c r="AX183" i="8"/>
  <c r="AW183" i="8"/>
  <c r="AX181" i="8"/>
  <c r="AX184" i="8" s="1"/>
  <c r="AW181" i="8"/>
  <c r="AX182" i="8"/>
  <c r="AW182" i="8"/>
  <c r="AX178" i="8"/>
  <c r="AW178" i="8"/>
  <c r="AX176" i="8"/>
  <c r="AW176" i="8"/>
  <c r="AX177" i="8"/>
  <c r="AW177" i="8"/>
  <c r="C161" i="8"/>
  <c r="AW160" i="8"/>
  <c r="BA158" i="8"/>
  <c r="AZ158" i="8"/>
  <c r="AT161" i="8"/>
  <c r="C156" i="8"/>
  <c r="AX155" i="8"/>
  <c r="AW155" i="8"/>
  <c r="AX154" i="8"/>
  <c r="AW154" i="8"/>
  <c r="C152" i="8"/>
  <c r="AX151" i="8"/>
  <c r="AX152" i="8" s="1"/>
  <c r="AW151" i="8"/>
  <c r="AW152" i="8" s="1"/>
  <c r="AK152" i="8"/>
  <c r="L152" i="8"/>
  <c r="G152" i="8"/>
  <c r="C149" i="8"/>
  <c r="AX148" i="8"/>
  <c r="AX149" i="8" s="1"/>
  <c r="AW148" i="8"/>
  <c r="AW149" i="8" s="1"/>
  <c r="AK149" i="8"/>
  <c r="L149" i="8"/>
  <c r="G149" i="8"/>
  <c r="C146" i="8"/>
  <c r="AX145" i="8"/>
  <c r="AW145" i="8"/>
  <c r="BA144" i="8"/>
  <c r="AZ144" i="8"/>
  <c r="BA143" i="8"/>
  <c r="AZ143" i="8"/>
  <c r="BA142" i="8"/>
  <c r="AZ142" i="8"/>
  <c r="C139" i="8"/>
  <c r="AX138" i="8"/>
  <c r="AW138" i="8"/>
  <c r="AX136" i="8"/>
  <c r="AW136" i="8"/>
  <c r="BA135" i="8"/>
  <c r="AZ135" i="8"/>
  <c r="BA134" i="8"/>
  <c r="AZ134" i="8"/>
  <c r="BA133" i="8"/>
  <c r="AZ133" i="8"/>
  <c r="AX132" i="8"/>
  <c r="AW132" i="8"/>
  <c r="C126" i="8"/>
  <c r="C127" i="8" s="1"/>
  <c r="AX125" i="8"/>
  <c r="AW125" i="8"/>
  <c r="AX124" i="8"/>
  <c r="AW124" i="8"/>
  <c r="AX123" i="8"/>
  <c r="AW123" i="8"/>
  <c r="AX122" i="8"/>
  <c r="AW122" i="8"/>
  <c r="AX121" i="8"/>
  <c r="AW121" i="8"/>
  <c r="AX120" i="8"/>
  <c r="AW120" i="8"/>
  <c r="AX115" i="8"/>
  <c r="AW115" i="8"/>
  <c r="AX114" i="8"/>
  <c r="AW114" i="8"/>
  <c r="AX113" i="8"/>
  <c r="AW113" i="8"/>
  <c r="AX112" i="8"/>
  <c r="AW112" i="8"/>
  <c r="AX111" i="8"/>
  <c r="AW111" i="8"/>
  <c r="AX110" i="8"/>
  <c r="AW110" i="8"/>
  <c r="AX109" i="8"/>
  <c r="AW109" i="8"/>
  <c r="AX108" i="8"/>
  <c r="AW108" i="8"/>
  <c r="AX106" i="8"/>
  <c r="AW106" i="8"/>
  <c r="AX105" i="8"/>
  <c r="AW105" i="8"/>
  <c r="AX78" i="8"/>
  <c r="AX100" i="8" s="1"/>
  <c r="AW78" i="8"/>
  <c r="AW100" i="8" s="1"/>
  <c r="AK100" i="8"/>
  <c r="AK117" i="8" s="1"/>
  <c r="L100" i="8"/>
  <c r="L117" i="8" s="1"/>
  <c r="G100" i="8"/>
  <c r="G117" i="8" s="1"/>
  <c r="C72" i="8"/>
  <c r="C73" i="8" s="1"/>
  <c r="C74" i="8" s="1"/>
  <c r="AX71" i="8"/>
  <c r="AW71" i="8"/>
  <c r="AX70" i="8"/>
  <c r="AW70" i="8"/>
  <c r="AX69" i="8"/>
  <c r="AW69" i="8"/>
  <c r="AX68" i="8"/>
  <c r="AW68" i="8"/>
  <c r="AX67" i="8"/>
  <c r="AW67" i="8"/>
  <c r="C58" i="8"/>
  <c r="C62" i="8" s="1"/>
  <c r="AX57" i="8"/>
  <c r="AW57" i="8"/>
  <c r="AX56" i="8"/>
  <c r="AW56" i="8"/>
  <c r="C41" i="8"/>
  <c r="AX40" i="8"/>
  <c r="AX41" i="8" s="1"/>
  <c r="AW40" i="8"/>
  <c r="AW41" i="8" s="1"/>
  <c r="AK41" i="8"/>
  <c r="L41" i="8"/>
  <c r="G41" i="8"/>
  <c r="C45" i="8"/>
  <c r="AX44" i="8"/>
  <c r="AW44" i="8"/>
  <c r="AX43" i="8"/>
  <c r="AW43" i="8"/>
  <c r="C38" i="8"/>
  <c r="AX37" i="8"/>
  <c r="AX38" i="8" s="1"/>
  <c r="AW37" i="8"/>
  <c r="AW38" i="8" s="1"/>
  <c r="AT38" i="8"/>
  <c r="AK38" i="8"/>
  <c r="L38" i="8"/>
  <c r="G38" i="8"/>
  <c r="AX48" i="8"/>
  <c r="AX49" i="8" s="1"/>
  <c r="AW48" i="8"/>
  <c r="AW49" i="8" s="1"/>
  <c r="C35" i="8"/>
  <c r="AX34" i="8"/>
  <c r="AW34" i="8"/>
  <c r="AK34" i="8"/>
  <c r="L34" i="8"/>
  <c r="G34" i="8"/>
  <c r="AX33" i="8"/>
  <c r="AW33" i="8"/>
  <c r="AK33" i="8"/>
  <c r="L33" i="8"/>
  <c r="G33" i="8"/>
  <c r="AX32" i="8"/>
  <c r="AW32" i="8"/>
  <c r="AK32" i="8"/>
  <c r="L32" i="8"/>
  <c r="G32" i="8"/>
  <c r="AX31" i="8"/>
  <c r="AW31" i="8"/>
  <c r="AK31" i="8"/>
  <c r="L31" i="8"/>
  <c r="G31" i="8"/>
  <c r="AX30" i="8"/>
  <c r="AW30" i="8"/>
  <c r="AK30" i="8"/>
  <c r="L30" i="8"/>
  <c r="G30" i="8"/>
  <c r="AX29" i="8"/>
  <c r="AW29" i="8"/>
  <c r="AK29" i="8"/>
  <c r="L29" i="8"/>
  <c r="G29" i="8"/>
  <c r="BA12" i="8"/>
  <c r="AZ12" i="8"/>
  <c r="AK12" i="8"/>
  <c r="L12" i="8"/>
  <c r="G12" i="8"/>
  <c r="BA11" i="8"/>
  <c r="AZ11" i="8"/>
  <c r="AK11" i="8"/>
  <c r="L11" i="8"/>
  <c r="G11" i="8"/>
  <c r="BA10" i="8"/>
  <c r="AZ10" i="8"/>
  <c r="AK10" i="8"/>
  <c r="L10" i="8"/>
  <c r="G10" i="8"/>
  <c r="K162" i="8" l="1"/>
  <c r="J162" i="8"/>
  <c r="J172" i="8" s="1"/>
  <c r="AW179" i="8"/>
  <c r="AX179" i="8"/>
  <c r="AW184" i="8"/>
  <c r="F162" i="8"/>
  <c r="E162" i="8"/>
  <c r="AU12" i="8"/>
  <c r="AU10" i="8"/>
  <c r="AU11" i="8"/>
  <c r="AU34" i="8"/>
  <c r="AU30" i="8"/>
  <c r="AU32" i="8"/>
  <c r="AU29" i="8"/>
  <c r="AU33" i="8"/>
  <c r="AU31" i="8"/>
  <c r="L14" i="8"/>
  <c r="F258" i="8"/>
  <c r="F259" i="8" s="1"/>
  <c r="AK14" i="8"/>
  <c r="G14" i="8"/>
  <c r="AJ53" i="8"/>
  <c r="AG53" i="8"/>
  <c r="AV53" i="8"/>
  <c r="AI53" i="8"/>
  <c r="K53" i="8"/>
  <c r="H53" i="8"/>
  <c r="H63" i="8" s="1"/>
  <c r="C53" i="8"/>
  <c r="C63" i="8" s="1"/>
  <c r="J53" i="8"/>
  <c r="F53" i="8"/>
  <c r="E53" i="8"/>
  <c r="AG188" i="8"/>
  <c r="AG189" i="8" s="1"/>
  <c r="AI188" i="8"/>
  <c r="AI189" i="8" s="1"/>
  <c r="J188" i="8"/>
  <c r="J189" i="8" s="1"/>
  <c r="F188" i="8"/>
  <c r="F189" i="8" s="1"/>
  <c r="H188" i="8"/>
  <c r="H189" i="8" s="1"/>
  <c r="AJ188" i="8"/>
  <c r="AJ189" i="8" s="1"/>
  <c r="E188" i="8"/>
  <c r="E189" i="8" s="1"/>
  <c r="G223" i="8"/>
  <c r="AK223" i="8"/>
  <c r="AX223" i="8"/>
  <c r="AW223" i="8"/>
  <c r="AS223" i="8"/>
  <c r="AQ223" i="8"/>
  <c r="AW116" i="8"/>
  <c r="AW117" i="8" s="1"/>
  <c r="L223" i="8"/>
  <c r="AX116" i="8"/>
  <c r="AX117" i="8" s="1"/>
  <c r="AS116" i="8"/>
  <c r="AT257" i="8"/>
  <c r="AT258" i="8" s="1"/>
  <c r="AT259" i="8" s="1"/>
  <c r="BB169" i="8"/>
  <c r="BB170" i="8" s="1"/>
  <c r="AT58" i="8"/>
  <c r="AT62" i="8" s="1"/>
  <c r="AU167" i="8"/>
  <c r="AU171" i="8" s="1"/>
  <c r="AX166" i="8"/>
  <c r="AY166" i="8" s="1"/>
  <c r="BA111" i="8"/>
  <c r="AX196" i="8"/>
  <c r="AX206" i="8"/>
  <c r="AZ242" i="8"/>
  <c r="AT152" i="8"/>
  <c r="AU161" i="8"/>
  <c r="AS161" i="8"/>
  <c r="AW195" i="8"/>
  <c r="AZ201" i="8"/>
  <c r="AS207" i="8"/>
  <c r="BA229" i="8"/>
  <c r="AS257" i="8"/>
  <c r="AS258" i="8" s="1"/>
  <c r="AS259" i="8" s="1"/>
  <c r="AT271" i="8"/>
  <c r="AS167" i="8"/>
  <c r="AS171" i="8" s="1"/>
  <c r="AS41" i="8"/>
  <c r="AS49" i="8"/>
  <c r="AT100" i="8"/>
  <c r="BA109" i="8"/>
  <c r="BA114" i="8"/>
  <c r="AT187" i="8"/>
  <c r="BA195" i="8"/>
  <c r="AX195" i="8"/>
  <c r="AS231" i="8"/>
  <c r="AS232" i="8" s="1"/>
  <c r="AS249" i="8"/>
  <c r="AS250" i="8" s="1"/>
  <c r="AY165" i="8"/>
  <c r="AT167" i="8"/>
  <c r="AT171" i="8" s="1"/>
  <c r="AT45" i="8"/>
  <c r="AS45" i="8"/>
  <c r="AS58" i="8"/>
  <c r="AS62" i="8" s="1"/>
  <c r="BA68" i="8"/>
  <c r="AT156" i="8"/>
  <c r="AT162" i="8" s="1"/>
  <c r="AT244" i="8"/>
  <c r="AT245" i="8" s="1"/>
  <c r="AT274" i="8"/>
  <c r="BA167" i="8"/>
  <c r="BA171" i="8" s="1"/>
  <c r="C18" i="8"/>
  <c r="C25" i="8" s="1"/>
  <c r="AG18" i="8"/>
  <c r="AG25" i="8" s="1"/>
  <c r="AJ18" i="8"/>
  <c r="AJ25" i="8" s="1"/>
  <c r="AI18" i="8"/>
  <c r="AI25" i="8" s="1"/>
  <c r="AW197" i="8"/>
  <c r="AW72" i="8"/>
  <c r="AW73" i="8" s="1"/>
  <c r="AW74" i="8" s="1"/>
  <c r="G244" i="8"/>
  <c r="G245" i="8" s="1"/>
  <c r="AK244" i="8"/>
  <c r="AK245" i="8" s="1"/>
  <c r="AX244" i="8"/>
  <c r="AX245" i="8" s="1"/>
  <c r="G257" i="8"/>
  <c r="AK257" i="8"/>
  <c r="AK258" i="8" s="1"/>
  <c r="AK259" i="8" s="1"/>
  <c r="AZ167" i="8"/>
  <c r="AZ171" i="8" s="1"/>
  <c r="G249" i="8"/>
  <c r="G250" i="8" s="1"/>
  <c r="AK249" i="8"/>
  <c r="AK250" i="8" s="1"/>
  <c r="AQ257" i="8"/>
  <c r="AQ258" i="8" s="1"/>
  <c r="AQ259" i="8" s="1"/>
  <c r="L72" i="8"/>
  <c r="L73" i="8" s="1"/>
  <c r="L74" i="8" s="1"/>
  <c r="AW244" i="8"/>
  <c r="AW245" i="8" s="1"/>
  <c r="AW257" i="8"/>
  <c r="AW258" i="8" s="1"/>
  <c r="AW259" i="8" s="1"/>
  <c r="AG251" i="8"/>
  <c r="L126" i="8"/>
  <c r="L127" i="8" s="1"/>
  <c r="AQ58" i="8"/>
  <c r="AQ62" i="8" s="1"/>
  <c r="AX72" i="8"/>
  <c r="AX73" i="8" s="1"/>
  <c r="AX74" i="8" s="1"/>
  <c r="AW126" i="8"/>
  <c r="AW127" i="8" s="1"/>
  <c r="L249" i="8"/>
  <c r="L250" i="8" s="1"/>
  <c r="J128" i="8"/>
  <c r="H251" i="8"/>
  <c r="G72" i="8"/>
  <c r="G73" i="8" s="1"/>
  <c r="G74" i="8" s="1"/>
  <c r="AK72" i="8"/>
  <c r="AK73" i="8" s="1"/>
  <c r="AK74" i="8" s="1"/>
  <c r="G126" i="8"/>
  <c r="G127" i="8" s="1"/>
  <c r="AK126" i="8"/>
  <c r="AK127" i="8" s="1"/>
  <c r="L244" i="8"/>
  <c r="L245" i="8" s="1"/>
  <c r="L257" i="8"/>
  <c r="L258" i="8" s="1"/>
  <c r="L259" i="8" s="1"/>
  <c r="AQ207" i="8"/>
  <c r="AQ250" i="8"/>
  <c r="AQ244" i="8"/>
  <c r="AQ245" i="8" s="1"/>
  <c r="AG233" i="8"/>
  <c r="AQ231" i="8"/>
  <c r="AQ232" i="8" s="1"/>
  <c r="AQ219" i="8"/>
  <c r="AQ202" i="8"/>
  <c r="AQ156" i="8"/>
  <c r="AQ146" i="8"/>
  <c r="AQ139" i="8"/>
  <c r="AQ126" i="8"/>
  <c r="AQ127" i="8" s="1"/>
  <c r="AQ128" i="8" s="1"/>
  <c r="AG128" i="8"/>
  <c r="H128" i="8"/>
  <c r="AQ72" i="8"/>
  <c r="AQ73" i="8" s="1"/>
  <c r="AQ74" i="8" s="1"/>
  <c r="AQ45" i="8"/>
  <c r="AQ35" i="8"/>
  <c r="AQ161" i="8"/>
  <c r="AX257" i="8"/>
  <c r="AX258" i="8" s="1"/>
  <c r="AX259" i="8" s="1"/>
  <c r="AW249" i="8"/>
  <c r="AW250" i="8" s="1"/>
  <c r="AX249" i="8"/>
  <c r="AX250" i="8" s="1"/>
  <c r="AJ251" i="8"/>
  <c r="AI251" i="8"/>
  <c r="J251" i="8"/>
  <c r="K251" i="8"/>
  <c r="E251" i="8"/>
  <c r="F251" i="8"/>
  <c r="AX126" i="8"/>
  <c r="AX127" i="8" s="1"/>
  <c r="AJ128" i="8"/>
  <c r="AI128" i="8"/>
  <c r="K128" i="8"/>
  <c r="E128" i="8"/>
  <c r="F128" i="8"/>
  <c r="AQ275" i="8"/>
  <c r="AQ276" i="8" s="1"/>
  <c r="AY216" i="8"/>
  <c r="G275" i="8"/>
  <c r="G276" i="8" s="1"/>
  <c r="AX275" i="8"/>
  <c r="AX276" i="8" s="1"/>
  <c r="F208" i="8"/>
  <c r="F209" i="8" s="1"/>
  <c r="AX45" i="8"/>
  <c r="G58" i="8"/>
  <c r="G62" i="8" s="1"/>
  <c r="AK58" i="8"/>
  <c r="AK62" i="8" s="1"/>
  <c r="AX58" i="8"/>
  <c r="AX62" i="8" s="1"/>
  <c r="AY198" i="8"/>
  <c r="L207" i="8"/>
  <c r="L35" i="8"/>
  <c r="AY32" i="8"/>
  <c r="AY114" i="8"/>
  <c r="G139" i="8"/>
  <c r="AK139" i="8"/>
  <c r="AY136" i="8"/>
  <c r="L146" i="8"/>
  <c r="L161" i="8"/>
  <c r="AZ14" i="8"/>
  <c r="AY44" i="8"/>
  <c r="AY57" i="8"/>
  <c r="AY71" i="8"/>
  <c r="AY106" i="8"/>
  <c r="G156" i="8"/>
  <c r="AK156" i="8"/>
  <c r="AX156" i="8"/>
  <c r="AZ207" i="8"/>
  <c r="AY222" i="8"/>
  <c r="C275" i="8"/>
  <c r="C276" i="8" s="1"/>
  <c r="BA255" i="8"/>
  <c r="AI208" i="8"/>
  <c r="AI209" i="8" s="1"/>
  <c r="F275" i="8"/>
  <c r="F276" i="8" s="1"/>
  <c r="AI275" i="8"/>
  <c r="AI276" i="8" s="1"/>
  <c r="AY145" i="8"/>
  <c r="AW231" i="8"/>
  <c r="AW232" i="8" s="1"/>
  <c r="AG208" i="8"/>
  <c r="AG209" i="8" s="1"/>
  <c r="AG275" i="8"/>
  <c r="AG276" i="8" s="1"/>
  <c r="L45" i="8"/>
  <c r="G146" i="8"/>
  <c r="AK146" i="8"/>
  <c r="AY178" i="8"/>
  <c r="BB196" i="8"/>
  <c r="G207" i="8"/>
  <c r="AK207" i="8"/>
  <c r="BA34" i="8"/>
  <c r="AX12" i="8"/>
  <c r="AY29" i="8"/>
  <c r="AW35" i="8"/>
  <c r="BA31" i="8"/>
  <c r="BA56" i="8"/>
  <c r="BA67" i="8"/>
  <c r="AZ106" i="8"/>
  <c r="BA108" i="8"/>
  <c r="BA113" i="8"/>
  <c r="BA121" i="8"/>
  <c r="BA125" i="8"/>
  <c r="AZ132" i="8"/>
  <c r="AY132" i="8"/>
  <c r="AX135" i="8"/>
  <c r="AW142" i="8"/>
  <c r="AX143" i="8"/>
  <c r="BA145" i="8"/>
  <c r="BA178" i="8"/>
  <c r="AX197" i="8"/>
  <c r="AZ199" i="8"/>
  <c r="BA200" i="8"/>
  <c r="AX205" i="8"/>
  <c r="AZ221" i="8"/>
  <c r="BA222" i="8"/>
  <c r="AZ237" i="8"/>
  <c r="G35" i="8"/>
  <c r="AK35" i="8"/>
  <c r="BA14" i="8"/>
  <c r="AW45" i="8"/>
  <c r="L58" i="8"/>
  <c r="L62" i="8" s="1"/>
  <c r="AY69" i="8"/>
  <c r="AY110" i="8"/>
  <c r="AY122" i="8"/>
  <c r="AY123" i="8"/>
  <c r="G202" i="8"/>
  <c r="AK202" i="8"/>
  <c r="BA207" i="8"/>
  <c r="G219" i="8"/>
  <c r="AK219" i="8"/>
  <c r="AX219" i="8"/>
  <c r="G231" i="8"/>
  <c r="G232" i="8" s="1"/>
  <c r="AK231" i="8"/>
  <c r="AK232" i="8" s="1"/>
  <c r="AX231" i="8"/>
  <c r="AX232" i="8" s="1"/>
  <c r="AX134" i="8"/>
  <c r="BA136" i="8"/>
  <c r="BB142" i="8"/>
  <c r="AZ183" i="8"/>
  <c r="AX194" i="8"/>
  <c r="AW196" i="8"/>
  <c r="AZ200" i="8"/>
  <c r="AY213" i="8"/>
  <c r="AW219" i="8"/>
  <c r="BA216" i="8"/>
  <c r="AZ222" i="8"/>
  <c r="AY255" i="8"/>
  <c r="BA29" i="8"/>
  <c r="AZ111" i="8"/>
  <c r="BA32" i="8"/>
  <c r="BA57" i="8"/>
  <c r="BA110" i="8"/>
  <c r="BA112" i="8"/>
  <c r="BA138" i="8"/>
  <c r="AX144" i="8"/>
  <c r="BA177" i="8"/>
  <c r="BA213" i="8"/>
  <c r="AZ215" i="8"/>
  <c r="BA217" i="8"/>
  <c r="AZ238" i="8"/>
  <c r="BA241" i="8"/>
  <c r="BA242" i="8"/>
  <c r="BB133" i="8"/>
  <c r="AW156" i="8"/>
  <c r="AY155" i="8"/>
  <c r="AY181" i="8"/>
  <c r="L202" i="8"/>
  <c r="L219" i="8"/>
  <c r="AY218" i="8"/>
  <c r="L231" i="8"/>
  <c r="L232" i="8" s="1"/>
  <c r="AY230" i="8"/>
  <c r="AW12" i="8"/>
  <c r="BA71" i="8"/>
  <c r="BA115" i="8"/>
  <c r="BA123" i="8"/>
  <c r="BA124" i="8"/>
  <c r="AX133" i="8"/>
  <c r="BA176" i="8"/>
  <c r="BA181" i="8"/>
  <c r="AW193" i="8"/>
  <c r="BA199" i="8"/>
  <c r="BA221" i="8"/>
  <c r="BA228" i="8"/>
  <c r="BA230" i="8"/>
  <c r="AX35" i="8"/>
  <c r="G45" i="8"/>
  <c r="AK45" i="8"/>
  <c r="AW58" i="8"/>
  <c r="AW62" i="8" s="1"/>
  <c r="L139" i="8"/>
  <c r="L156" i="8"/>
  <c r="G161" i="8"/>
  <c r="AK161" i="8"/>
  <c r="AK162" i="8" s="1"/>
  <c r="AY240" i="8"/>
  <c r="L275" i="8"/>
  <c r="L276" i="8" s="1"/>
  <c r="AZ256" i="8"/>
  <c r="AY270" i="8"/>
  <c r="AY271" i="8" s="1"/>
  <c r="AW271" i="8"/>
  <c r="AW275" i="8" s="1"/>
  <c r="AW276" i="8" s="1"/>
  <c r="AK275" i="8"/>
  <c r="AK276" i="8" s="1"/>
  <c r="BA243" i="8"/>
  <c r="BA239" i="8"/>
  <c r="K189" i="8"/>
  <c r="AJ208" i="8"/>
  <c r="AJ209" i="8" s="1"/>
  <c r="J208" i="8"/>
  <c r="J209" i="8" s="1"/>
  <c r="H208" i="8"/>
  <c r="H209" i="8" s="1"/>
  <c r="AJ275" i="8"/>
  <c r="AJ276" i="8" s="1"/>
  <c r="J275" i="8"/>
  <c r="J276" i="8" s="1"/>
  <c r="H275" i="8"/>
  <c r="H276" i="8" s="1"/>
  <c r="AV189" i="8"/>
  <c r="K208" i="8"/>
  <c r="K209" i="8" s="1"/>
  <c r="E208" i="8"/>
  <c r="E209" i="8" s="1"/>
  <c r="K275" i="8"/>
  <c r="K276" i="8" s="1"/>
  <c r="E275" i="8"/>
  <c r="E276" i="8" s="1"/>
  <c r="AY199" i="8"/>
  <c r="AY238" i="8"/>
  <c r="BB12" i="8"/>
  <c r="AY33" i="8"/>
  <c r="AY109" i="8"/>
  <c r="AY228" i="8"/>
  <c r="BB11" i="8"/>
  <c r="BB135" i="8"/>
  <c r="AY138" i="8"/>
  <c r="AY148" i="8"/>
  <c r="AY149" i="8" s="1"/>
  <c r="AY241" i="8"/>
  <c r="AY243" i="8"/>
  <c r="AY154" i="8"/>
  <c r="BB158" i="8"/>
  <c r="AY229" i="8"/>
  <c r="AW158" i="8"/>
  <c r="AZ70" i="8"/>
  <c r="AY48" i="8"/>
  <c r="AY49" i="8" s="1"/>
  <c r="AY31" i="8"/>
  <c r="AY37" i="8"/>
  <c r="AY38" i="8" s="1"/>
  <c r="AY111" i="8"/>
  <c r="AY124" i="8"/>
  <c r="BB143" i="8"/>
  <c r="AY183" i="8"/>
  <c r="AY214" i="8"/>
  <c r="AY105" i="8"/>
  <c r="AX158" i="8"/>
  <c r="AZ229" i="8"/>
  <c r="AW135" i="8"/>
  <c r="AY43" i="8"/>
  <c r="AY108" i="8"/>
  <c r="AY113" i="8"/>
  <c r="AY115" i="8"/>
  <c r="BB144" i="8"/>
  <c r="BA155" i="8"/>
  <c r="AY176" i="8"/>
  <c r="BB194" i="8"/>
  <c r="AY200" i="8"/>
  <c r="C208" i="8"/>
  <c r="C209" i="8" s="1"/>
  <c r="BB205" i="8"/>
  <c r="AY217" i="8"/>
  <c r="AY221" i="8"/>
  <c r="AY30" i="8"/>
  <c r="AY34" i="8"/>
  <c r="AY68" i="8"/>
  <c r="C128" i="8"/>
  <c r="AY121" i="8"/>
  <c r="AY125" i="8"/>
  <c r="BB134" i="8"/>
  <c r="BB193" i="8"/>
  <c r="BB206" i="8"/>
  <c r="AY239" i="8"/>
  <c r="AY242" i="8"/>
  <c r="AY248" i="8"/>
  <c r="AY256" i="8"/>
  <c r="AZ32" i="8"/>
  <c r="AZ31" i="8"/>
  <c r="AZ44" i="8"/>
  <c r="AZ57" i="8"/>
  <c r="AZ109" i="8"/>
  <c r="AZ112" i="8"/>
  <c r="BB10" i="8"/>
  <c r="BA30" i="8"/>
  <c r="AY67" i="8"/>
  <c r="BA69" i="8"/>
  <c r="AY70" i="8"/>
  <c r="AY78" i="8"/>
  <c r="AY100" i="8" s="1"/>
  <c r="AZ69" i="8"/>
  <c r="AZ71" i="8"/>
  <c r="AZ122" i="8"/>
  <c r="AW143" i="8"/>
  <c r="AZ160" i="8"/>
  <c r="AZ108" i="8"/>
  <c r="AZ115" i="8"/>
  <c r="AZ121" i="8"/>
  <c r="AZ125" i="8"/>
  <c r="AW134" i="8"/>
  <c r="AZ145" i="8"/>
  <c r="AZ138" i="8"/>
  <c r="AY40" i="8"/>
  <c r="AY41" i="8" s="1"/>
  <c r="AY56" i="8"/>
  <c r="AY112" i="8"/>
  <c r="AZ217" i="8"/>
  <c r="AY120" i="8"/>
  <c r="AY177" i="8"/>
  <c r="AZ195" i="8"/>
  <c r="AZ198" i="8"/>
  <c r="AZ214" i="8"/>
  <c r="AZ176" i="8"/>
  <c r="AW194" i="8"/>
  <c r="AW206" i="8"/>
  <c r="AW144" i="8"/>
  <c r="AZ181" i="8"/>
  <c r="AZ218" i="8"/>
  <c r="AY151" i="8"/>
  <c r="AY152" i="8" s="1"/>
  <c r="AY227" i="8"/>
  <c r="AY182" i="8"/>
  <c r="BA183" i="8"/>
  <c r="AZ230" i="8"/>
  <c r="BB204" i="8"/>
  <c r="AY215" i="8"/>
  <c r="AZ243" i="8"/>
  <c r="AZ240" i="8"/>
  <c r="BB186" i="8"/>
  <c r="BB187" i="8" s="1"/>
  <c r="AY237" i="8"/>
  <c r="AY273" i="8"/>
  <c r="AY274" i="8" s="1"/>
  <c r="L162" i="8" l="1"/>
  <c r="AY179" i="8"/>
  <c r="BA179" i="8"/>
  <c r="AY184" i="8"/>
  <c r="AQ53" i="8"/>
  <c r="G162" i="8"/>
  <c r="G172" i="8" s="1"/>
  <c r="G53" i="8"/>
  <c r="G63" i="8" s="1"/>
  <c r="AU14" i="8"/>
  <c r="AX53" i="8"/>
  <c r="G258" i="8"/>
  <c r="G259" i="8" s="1"/>
  <c r="AK224" i="8"/>
  <c r="AW224" i="8"/>
  <c r="L53" i="8"/>
  <c r="AW53" i="8"/>
  <c r="AK53" i="8"/>
  <c r="AQ188" i="8"/>
  <c r="AQ189" i="8" s="1"/>
  <c r="AK188" i="8"/>
  <c r="AK189" i="8" s="1"/>
  <c r="AT188" i="8"/>
  <c r="AT189" i="8" s="1"/>
  <c r="G188" i="8"/>
  <c r="G189" i="8" s="1"/>
  <c r="C188" i="8"/>
  <c r="C189" i="8" s="1"/>
  <c r="L188" i="8"/>
  <c r="L189" i="8" s="1"/>
  <c r="AQ224" i="8"/>
  <c r="G224" i="8"/>
  <c r="AX224" i="8"/>
  <c r="AX233" i="8" s="1"/>
  <c r="AI63" i="8"/>
  <c r="L224" i="8"/>
  <c r="AZ223" i="8"/>
  <c r="AU223" i="8"/>
  <c r="AT223" i="8"/>
  <c r="AY223" i="8"/>
  <c r="H233" i="8"/>
  <c r="AY116" i="8"/>
  <c r="AY117" i="8" s="1"/>
  <c r="AT116" i="8"/>
  <c r="AT117" i="8" s="1"/>
  <c r="BB195" i="8"/>
  <c r="AS72" i="8"/>
  <c r="AS73" i="8" s="1"/>
  <c r="AS74" i="8" s="1"/>
  <c r="AZ136" i="8"/>
  <c r="BB136" i="8" s="1"/>
  <c r="AU257" i="8"/>
  <c r="AU258" i="8" s="1"/>
  <c r="AU259" i="8" s="1"/>
  <c r="AU58" i="8"/>
  <c r="AU62" i="8" s="1"/>
  <c r="AT219" i="8"/>
  <c r="AZ197" i="8"/>
  <c r="AZ202" i="8" s="1"/>
  <c r="AZ208" i="8" s="1"/>
  <c r="AZ209" i="8" s="1"/>
  <c r="AZ241" i="8"/>
  <c r="BB241" i="8" s="1"/>
  <c r="BB167" i="8"/>
  <c r="BB171" i="8" s="1"/>
  <c r="AS219" i="8"/>
  <c r="AS224" i="8" s="1"/>
  <c r="AZ123" i="8"/>
  <c r="BB123" i="8" s="1"/>
  <c r="C172" i="8"/>
  <c r="BB109" i="8"/>
  <c r="AW167" i="8"/>
  <c r="AW171" i="8" s="1"/>
  <c r="AW201" i="8"/>
  <c r="AW202" i="8" s="1"/>
  <c r="AT249" i="8"/>
  <c r="AT250" i="8" s="1"/>
  <c r="AT251" i="8" s="1"/>
  <c r="BA218" i="8"/>
  <c r="BB218" i="8" s="1"/>
  <c r="BB242" i="8"/>
  <c r="AY196" i="8"/>
  <c r="AY195" i="8"/>
  <c r="AU207" i="8"/>
  <c r="AU45" i="8"/>
  <c r="AT72" i="8"/>
  <c r="AT73" i="8" s="1"/>
  <c r="AT74" i="8" s="1"/>
  <c r="AT231" i="8"/>
  <c r="AT232" i="8" s="1"/>
  <c r="AT35" i="8"/>
  <c r="BA215" i="8"/>
  <c r="BB215" i="8" s="1"/>
  <c r="BA106" i="8"/>
  <c r="BB106" i="8" s="1"/>
  <c r="BB111" i="8"/>
  <c r="BA214" i="8"/>
  <c r="BB214" i="8" s="1"/>
  <c r="AZ155" i="8"/>
  <c r="BB155" i="8" s="1"/>
  <c r="BA122" i="8"/>
  <c r="BB122" i="8" s="1"/>
  <c r="BA44" i="8"/>
  <c r="BB44" i="8" s="1"/>
  <c r="AZ34" i="8"/>
  <c r="BB34" i="8" s="1"/>
  <c r="AT202" i="8"/>
  <c r="AZ68" i="8"/>
  <c r="BB68" i="8" s="1"/>
  <c r="AX11" i="8"/>
  <c r="AT207" i="8"/>
  <c r="AS274" i="8"/>
  <c r="AU274" i="8"/>
  <c r="AU49" i="8"/>
  <c r="AU187" i="8"/>
  <c r="AS187" i="8"/>
  <c r="AS188" i="8" s="1"/>
  <c r="AT126" i="8"/>
  <c r="AT127" i="8" s="1"/>
  <c r="AS100" i="8"/>
  <c r="AS117" i="8" s="1"/>
  <c r="AU100" i="8"/>
  <c r="AS126" i="8"/>
  <c r="AS127" i="8" s="1"/>
  <c r="AS38" i="8"/>
  <c r="AU38" i="8"/>
  <c r="AS35" i="8"/>
  <c r="AU35" i="8"/>
  <c r="AS156" i="8"/>
  <c r="AU231" i="8"/>
  <c r="AU232" i="8" s="1"/>
  <c r="AS152" i="8"/>
  <c r="AU152" i="8"/>
  <c r="AU126" i="8"/>
  <c r="AU127" i="8" s="1"/>
  <c r="BB229" i="8"/>
  <c r="BA240" i="8"/>
  <c r="BB240" i="8" s="1"/>
  <c r="AZ30" i="8"/>
  <c r="BB30" i="8" s="1"/>
  <c r="AU219" i="8"/>
  <c r="AU156" i="8"/>
  <c r="AU41" i="8"/>
  <c r="AT41" i="8"/>
  <c r="AT275" i="8"/>
  <c r="AT276" i="8" s="1"/>
  <c r="AS202" i="8"/>
  <c r="AS208" i="8" s="1"/>
  <c r="AS209" i="8" s="1"/>
  <c r="AU139" i="8"/>
  <c r="AS139" i="8"/>
  <c r="AS162" i="8" s="1"/>
  <c r="AU271" i="8"/>
  <c r="AS271" i="8"/>
  <c r="AZ216" i="8"/>
  <c r="BB216" i="8" s="1"/>
  <c r="AZ124" i="8"/>
  <c r="BB124" i="8" s="1"/>
  <c r="AY206" i="8"/>
  <c r="AS244" i="8"/>
  <c r="AS245" i="8" s="1"/>
  <c r="AS251" i="8" s="1"/>
  <c r="AU249" i="8"/>
  <c r="AU250" i="8" s="1"/>
  <c r="BA198" i="8"/>
  <c r="BB198" i="8" s="1"/>
  <c r="AU72" i="8"/>
  <c r="AU73" i="8" s="1"/>
  <c r="AU74" i="8" s="1"/>
  <c r="BA33" i="8"/>
  <c r="BA35" i="8" s="1"/>
  <c r="BA70" i="8"/>
  <c r="BB70" i="8" s="1"/>
  <c r="F233" i="8"/>
  <c r="AJ63" i="8"/>
  <c r="F63" i="8"/>
  <c r="G128" i="8"/>
  <c r="K233" i="8"/>
  <c r="BA197" i="8"/>
  <c r="E233" i="8"/>
  <c r="AZ248" i="8"/>
  <c r="AZ249" i="8" s="1"/>
  <c r="AZ250" i="8" s="1"/>
  <c r="G251" i="8"/>
  <c r="AY197" i="8"/>
  <c r="AK18" i="8"/>
  <c r="AK25" i="8" s="1"/>
  <c r="BA18" i="8"/>
  <c r="BA25" i="8" s="1"/>
  <c r="AZ18" i="8"/>
  <c r="AZ25" i="8" s="1"/>
  <c r="BA160" i="8"/>
  <c r="BB160" i="8" s="1"/>
  <c r="AX160" i="8"/>
  <c r="AY160" i="8" s="1"/>
  <c r="AX159" i="8"/>
  <c r="BA159" i="8"/>
  <c r="AX201" i="8"/>
  <c r="BA201" i="8"/>
  <c r="BB201" i="8" s="1"/>
  <c r="AW159" i="8"/>
  <c r="AW161" i="8" s="1"/>
  <c r="AZ159" i="8"/>
  <c r="AK251" i="8"/>
  <c r="BA270" i="8"/>
  <c r="BA271" i="8" s="1"/>
  <c r="AX251" i="8"/>
  <c r="J233" i="8"/>
  <c r="AW128" i="8"/>
  <c r="AZ33" i="8"/>
  <c r="AZ120" i="8"/>
  <c r="AJ233" i="8"/>
  <c r="F172" i="8"/>
  <c r="AQ251" i="8"/>
  <c r="AW251" i="8"/>
  <c r="BA273" i="8"/>
  <c r="BA274" i="8" s="1"/>
  <c r="BA43" i="8"/>
  <c r="AX10" i="8"/>
  <c r="AY10" i="8" s="1"/>
  <c r="AJ172" i="8"/>
  <c r="L251" i="8"/>
  <c r="AG63" i="8"/>
  <c r="AQ208" i="8"/>
  <c r="AQ209" i="8" s="1"/>
  <c r="AX167" i="8"/>
  <c r="AX171" i="8" s="1"/>
  <c r="AY167" i="8"/>
  <c r="AY171" i="8" s="1"/>
  <c r="AY135" i="8"/>
  <c r="AX139" i="8"/>
  <c r="AY58" i="8"/>
  <c r="AY62" i="8" s="1"/>
  <c r="AK128" i="8"/>
  <c r="K63" i="8"/>
  <c r="L128" i="8"/>
  <c r="AY45" i="8"/>
  <c r="E63" i="8"/>
  <c r="J63" i="8"/>
  <c r="AX128" i="8"/>
  <c r="AG172" i="8"/>
  <c r="AY249" i="8"/>
  <c r="AY250" i="8" s="1"/>
  <c r="AY244" i="8"/>
  <c r="AY245" i="8" s="1"/>
  <c r="AI233" i="8"/>
  <c r="AK208" i="8"/>
  <c r="AK209" i="8" s="1"/>
  <c r="AZ177" i="8"/>
  <c r="BB177" i="8" s="1"/>
  <c r="BA154" i="8"/>
  <c r="BA156" i="8" s="1"/>
  <c r="AZ154" i="8"/>
  <c r="BA151" i="8"/>
  <c r="BA152" i="8" s="1"/>
  <c r="AI172" i="8"/>
  <c r="AY126" i="8"/>
  <c r="AY127" i="8" s="1"/>
  <c r="AY72" i="8"/>
  <c r="AY73" i="8" s="1"/>
  <c r="AY74" i="8" s="1"/>
  <c r="AZ43" i="8"/>
  <c r="AZ45" i="8" s="1"/>
  <c r="AY257" i="8"/>
  <c r="AY258" i="8" s="1"/>
  <c r="AY259" i="8" s="1"/>
  <c r="BA248" i="8"/>
  <c r="BA249" i="8" s="1"/>
  <c r="BA250" i="8" s="1"/>
  <c r="BB207" i="8"/>
  <c r="L208" i="8"/>
  <c r="L209" i="8" s="1"/>
  <c r="AZ29" i="8"/>
  <c r="BB14" i="8"/>
  <c r="AZ148" i="8"/>
  <c r="AZ149" i="8" s="1"/>
  <c r="G208" i="8"/>
  <c r="G209" i="8" s="1"/>
  <c r="AZ255" i="8"/>
  <c r="AZ257" i="8" s="1"/>
  <c r="AZ258" i="8" s="1"/>
  <c r="AZ259" i="8" s="1"/>
  <c r="AW133" i="8"/>
  <c r="AY133" i="8" s="1"/>
  <c r="AZ270" i="8"/>
  <c r="AZ271" i="8" s="1"/>
  <c r="AW186" i="8"/>
  <c r="AW187" i="8" s="1"/>
  <c r="AW188" i="8" s="1"/>
  <c r="BA48" i="8"/>
  <c r="BA49" i="8" s="1"/>
  <c r="AY156" i="8"/>
  <c r="BA40" i="8"/>
  <c r="BA41" i="8" s="1"/>
  <c r="E172" i="8"/>
  <c r="AW11" i="8"/>
  <c r="AW14" i="8" s="1"/>
  <c r="AW18" i="8" s="1"/>
  <c r="AW25" i="8" s="1"/>
  <c r="AZ37" i="8"/>
  <c r="AZ38" i="8" s="1"/>
  <c r="AZ182" i="8"/>
  <c r="AZ184" i="8" s="1"/>
  <c r="BB222" i="8"/>
  <c r="AW146" i="8"/>
  <c r="BB57" i="8"/>
  <c r="K172" i="8"/>
  <c r="BA146" i="8"/>
  <c r="AY158" i="8"/>
  <c r="AZ146" i="8"/>
  <c r="BB32" i="8"/>
  <c r="BA58" i="8"/>
  <c r="BA62" i="8" s="1"/>
  <c r="BB199" i="8"/>
  <c r="BB221" i="8"/>
  <c r="BA132" i="8"/>
  <c r="BA139" i="8" s="1"/>
  <c r="BA227" i="8"/>
  <c r="BA231" i="8" s="1"/>
  <c r="BA232" i="8" s="1"/>
  <c r="BB243" i="8"/>
  <c r="BB230" i="8"/>
  <c r="BB200" i="8"/>
  <c r="BB181" i="8"/>
  <c r="BB115" i="8"/>
  <c r="AY143" i="8"/>
  <c r="BA256" i="8"/>
  <c r="BB256" i="8" s="1"/>
  <c r="BA237" i="8"/>
  <c r="AX186" i="8"/>
  <c r="AX187" i="8" s="1"/>
  <c r="AX188" i="8" s="1"/>
  <c r="AW204" i="8"/>
  <c r="AY194" i="8"/>
  <c r="AY12" i="8"/>
  <c r="BB121" i="8"/>
  <c r="BB71" i="8"/>
  <c r="BB112" i="8"/>
  <c r="BB31" i="8"/>
  <c r="BB183" i="8"/>
  <c r="AY231" i="8"/>
  <c r="AY232" i="8" s="1"/>
  <c r="AY144" i="8"/>
  <c r="BB217" i="8"/>
  <c r="AY134" i="8"/>
  <c r="AY219" i="8"/>
  <c r="AY35" i="8"/>
  <c r="AX193" i="8"/>
  <c r="BB176" i="8"/>
  <c r="BB138" i="8"/>
  <c r="BB145" i="8"/>
  <c r="BB125" i="8"/>
  <c r="BB108" i="8"/>
  <c r="AY275" i="8"/>
  <c r="AY276" i="8" s="1"/>
  <c r="AZ78" i="8"/>
  <c r="AZ100" i="8" s="1"/>
  <c r="BB69" i="8"/>
  <c r="AZ48" i="8"/>
  <c r="AZ49" i="8" s="1"/>
  <c r="BA148" i="8"/>
  <c r="BA149" i="8" s="1"/>
  <c r="BA37" i="8"/>
  <c r="BA38" i="8" s="1"/>
  <c r="BA78" i="8"/>
  <c r="BA100" i="8" s="1"/>
  <c r="AZ273" i="8"/>
  <c r="AZ274" i="8" s="1"/>
  <c r="AZ227" i="8"/>
  <c r="BA105" i="8"/>
  <c r="AZ40" i="8"/>
  <c r="AZ41" i="8" s="1"/>
  <c r="AZ239" i="8"/>
  <c r="BB239" i="8" s="1"/>
  <c r="AZ213" i="8"/>
  <c r="BA182" i="8"/>
  <c r="BA184" i="8" s="1"/>
  <c r="AX142" i="8"/>
  <c r="AX146" i="8" s="1"/>
  <c r="AZ113" i="8"/>
  <c r="BB113" i="8" s="1"/>
  <c r="AZ67" i="8"/>
  <c r="AZ228" i="8"/>
  <c r="BB228" i="8" s="1"/>
  <c r="AW205" i="8"/>
  <c r="AZ178" i="8"/>
  <c r="BB178" i="8" s="1"/>
  <c r="AZ151" i="8"/>
  <c r="AZ152" i="8" s="1"/>
  <c r="BA120" i="8"/>
  <c r="AZ56" i="8"/>
  <c r="AZ58" i="8" s="1"/>
  <c r="AZ62" i="8" s="1"/>
  <c r="BA238" i="8"/>
  <c r="AX204" i="8"/>
  <c r="AX207" i="8" s="1"/>
  <c r="AZ110" i="8"/>
  <c r="BB110" i="8" s="1"/>
  <c r="AZ105" i="8"/>
  <c r="AZ114" i="8"/>
  <c r="BB114" i="8" s="1"/>
  <c r="AU162" i="8" l="1"/>
  <c r="BB179" i="8"/>
  <c r="AZ179" i="8"/>
  <c r="C277" i="8"/>
  <c r="AG277" i="8"/>
  <c r="AX14" i="8"/>
  <c r="AX18" i="8" s="1"/>
  <c r="AX25" i="8" s="1"/>
  <c r="AS172" i="8"/>
  <c r="AY53" i="8"/>
  <c r="AU53" i="8"/>
  <c r="AT53" i="8"/>
  <c r="AT63" i="8" s="1"/>
  <c r="AS53" i="8"/>
  <c r="AS63" i="8" s="1"/>
  <c r="AY224" i="8"/>
  <c r="AU188" i="8"/>
  <c r="AU189" i="8" s="1"/>
  <c r="BA188" i="8"/>
  <c r="BA189" i="8" s="1"/>
  <c r="AT224" i="8"/>
  <c r="AT233" i="8" s="1"/>
  <c r="AZ139" i="8"/>
  <c r="BA116" i="8"/>
  <c r="BA117" i="8" s="1"/>
  <c r="AU116" i="8"/>
  <c r="AU224" i="8"/>
  <c r="BB223" i="8"/>
  <c r="BA223" i="8"/>
  <c r="AZ116" i="8"/>
  <c r="AZ117" i="8" s="1"/>
  <c r="BA45" i="8"/>
  <c r="BA53" i="8" s="1"/>
  <c r="BB197" i="8"/>
  <c r="BB202" i="8" s="1"/>
  <c r="BB208" i="8" s="1"/>
  <c r="BB209" i="8" s="1"/>
  <c r="AU244" i="8"/>
  <c r="AU245" i="8" s="1"/>
  <c r="AU251" i="8" s="1"/>
  <c r="AS233" i="8"/>
  <c r="BA72" i="8"/>
  <c r="BA73" i="8" s="1"/>
  <c r="BA74" i="8" s="1"/>
  <c r="AS189" i="8"/>
  <c r="BB33" i="8"/>
  <c r="BA219" i="8"/>
  <c r="AY11" i="8"/>
  <c r="AY14" i="8" s="1"/>
  <c r="BA126" i="8"/>
  <c r="BA127" i="8" s="1"/>
  <c r="AT208" i="8"/>
  <c r="AT209" i="8" s="1"/>
  <c r="AU202" i="8"/>
  <c r="AU208" i="8" s="1"/>
  <c r="AU209" i="8" s="1"/>
  <c r="AZ126" i="8"/>
  <c r="AZ127" i="8" s="1"/>
  <c r="AY201" i="8"/>
  <c r="AZ156" i="8"/>
  <c r="AS128" i="8"/>
  <c r="AT172" i="8"/>
  <c r="AT128" i="8"/>
  <c r="AU275" i="8"/>
  <c r="AU276" i="8" s="1"/>
  <c r="AS275" i="8"/>
  <c r="AS276" i="8" s="1"/>
  <c r="AZ219" i="8"/>
  <c r="AZ224" i="8" s="1"/>
  <c r="AK172" i="8"/>
  <c r="AX202" i="8"/>
  <c r="AX208" i="8" s="1"/>
  <c r="AX209" i="8" s="1"/>
  <c r="AX63" i="8"/>
  <c r="G233" i="8"/>
  <c r="AW233" i="8"/>
  <c r="BA202" i="8"/>
  <c r="BA208" i="8" s="1"/>
  <c r="BA209" i="8" s="1"/>
  <c r="BA275" i="8"/>
  <c r="BA276" i="8" s="1"/>
  <c r="L233" i="8"/>
  <c r="BA161" i="8"/>
  <c r="BA162" i="8" s="1"/>
  <c r="AY159" i="8"/>
  <c r="AX161" i="8"/>
  <c r="AX162" i="8" s="1"/>
  <c r="BB159" i="8"/>
  <c r="BB18" i="8"/>
  <c r="BB25" i="8" s="1"/>
  <c r="AZ35" i="8"/>
  <c r="AZ53" i="8" s="1"/>
  <c r="AW63" i="8"/>
  <c r="L172" i="8"/>
  <c r="AK63" i="8"/>
  <c r="BB43" i="8"/>
  <c r="BB45" i="8" s="1"/>
  <c r="AK233" i="8"/>
  <c r="AQ172" i="8"/>
  <c r="L63" i="8"/>
  <c r="AY251" i="8"/>
  <c r="BB154" i="8"/>
  <c r="BB156" i="8" s="1"/>
  <c r="AQ63" i="8"/>
  <c r="AW139" i="8"/>
  <c r="AQ233" i="8"/>
  <c r="AY128" i="8"/>
  <c r="AZ275" i="8"/>
  <c r="AZ276" i="8" s="1"/>
  <c r="BB270" i="8"/>
  <c r="BB271" i="8" s="1"/>
  <c r="BB248" i="8"/>
  <c r="BB249" i="8" s="1"/>
  <c r="BB250" i="8" s="1"/>
  <c r="AW189" i="8"/>
  <c r="BB132" i="8"/>
  <c r="BB139" i="8" s="1"/>
  <c r="AZ72" i="8"/>
  <c r="AZ73" i="8" s="1"/>
  <c r="AZ74" i="8" s="1"/>
  <c r="BB29" i="8"/>
  <c r="BB237" i="8"/>
  <c r="BA244" i="8"/>
  <c r="BA245" i="8" s="1"/>
  <c r="BA251" i="8" s="1"/>
  <c r="AY139" i="8"/>
  <c r="AX189" i="8"/>
  <c r="AZ244" i="8"/>
  <c r="AZ245" i="8" s="1"/>
  <c r="AZ251" i="8" s="1"/>
  <c r="BA257" i="8"/>
  <c r="BA258" i="8" s="1"/>
  <c r="BA259" i="8" s="1"/>
  <c r="AZ161" i="8"/>
  <c r="BB255" i="8"/>
  <c r="BB257" i="8" s="1"/>
  <c r="BB258" i="8" s="1"/>
  <c r="BB259" i="8" s="1"/>
  <c r="BB148" i="8"/>
  <c r="BB149" i="8" s="1"/>
  <c r="AY193" i="8"/>
  <c r="AY186" i="8"/>
  <c r="AY187" i="8" s="1"/>
  <c r="AY188" i="8" s="1"/>
  <c r="BB37" i="8"/>
  <c r="BB38" i="8" s="1"/>
  <c r="BB146" i="8"/>
  <c r="AZ231" i="8"/>
  <c r="AZ232" i="8" s="1"/>
  <c r="AW207" i="8"/>
  <c r="AW208" i="8" s="1"/>
  <c r="AW209" i="8" s="1"/>
  <c r="BB120" i="8"/>
  <c r="BB126" i="8" s="1"/>
  <c r="BB127" i="8" s="1"/>
  <c r="BB48" i="8"/>
  <c r="BB49" i="8" s="1"/>
  <c r="BB78" i="8"/>
  <c r="BB100" i="8" s="1"/>
  <c r="BB238" i="8"/>
  <c r="BB56" i="8"/>
  <c r="BB58" i="8" s="1"/>
  <c r="BB62" i="8" s="1"/>
  <c r="BB151" i="8"/>
  <c r="BB152" i="8" s="1"/>
  <c r="BB67" i="8"/>
  <c r="BB72" i="8" s="1"/>
  <c r="BB73" i="8" s="1"/>
  <c r="BB74" i="8" s="1"/>
  <c r="BB227" i="8"/>
  <c r="BB231" i="8" s="1"/>
  <c r="BB232" i="8" s="1"/>
  <c r="BB273" i="8"/>
  <c r="BB274" i="8" s="1"/>
  <c r="BB182" i="8"/>
  <c r="BB184" i="8" s="1"/>
  <c r="AY142" i="8"/>
  <c r="AY146" i="8" s="1"/>
  <c r="BB105" i="8"/>
  <c r="BB116" i="8" s="1"/>
  <c r="BB213" i="8"/>
  <c r="BB219" i="8" s="1"/>
  <c r="AY204" i="8"/>
  <c r="AY205" i="8"/>
  <c r="BB40" i="8"/>
  <c r="BB41" i="8" s="1"/>
  <c r="AW162" i="8" l="1"/>
  <c r="AW172" i="8" s="1"/>
  <c r="BB117" i="8"/>
  <c r="BB128" i="8" s="1"/>
  <c r="AU117" i="8"/>
  <c r="AU128" i="8" s="1"/>
  <c r="AZ162" i="8"/>
  <c r="AZ172" i="8" s="1"/>
  <c r="AY161" i="8"/>
  <c r="AY162" i="8" s="1"/>
  <c r="BB161" i="8"/>
  <c r="BB162" i="8" s="1"/>
  <c r="G16" i="8"/>
  <c r="BB224" i="8"/>
  <c r="BB188" i="8"/>
  <c r="BB189" i="8" s="1"/>
  <c r="AZ188" i="8"/>
  <c r="AZ189" i="8" s="1"/>
  <c r="AU63" i="8"/>
  <c r="BA224" i="8"/>
  <c r="BA233" i="8" s="1"/>
  <c r="BA128" i="8"/>
  <c r="AU233" i="8"/>
  <c r="AU172" i="8"/>
  <c r="AY202" i="8"/>
  <c r="BB35" i="8"/>
  <c r="BB53" i="8" s="1"/>
  <c r="AY63" i="8"/>
  <c r="AZ128" i="8"/>
  <c r="AY233" i="8"/>
  <c r="AY189" i="8"/>
  <c r="AZ233" i="8"/>
  <c r="BB275" i="8"/>
  <c r="BB276" i="8" s="1"/>
  <c r="AZ63" i="8"/>
  <c r="BA63" i="8"/>
  <c r="BB244" i="8"/>
  <c r="BB245" i="8" s="1"/>
  <c r="BB251" i="8" s="1"/>
  <c r="AY207" i="8"/>
  <c r="AZ277" i="8" l="1"/>
  <c r="F18" i="8"/>
  <c r="F25" i="8" s="1"/>
  <c r="F277" i="8" s="1"/>
  <c r="E18" i="8"/>
  <c r="E25" i="8" s="1"/>
  <c r="E277" i="8" s="1"/>
  <c r="G17" i="8"/>
  <c r="AQ17" i="8"/>
  <c r="AQ18" i="8" s="1"/>
  <c r="AQ25" i="8" s="1"/>
  <c r="AQ277" i="8" s="1"/>
  <c r="AY208" i="8"/>
  <c r="AY209" i="8" s="1"/>
  <c r="BA172" i="8"/>
  <c r="BA277" i="8" s="1"/>
  <c r="AX172" i="8"/>
  <c r="AX277" i="8" s="1"/>
  <c r="BB172" i="8"/>
  <c r="AY172" i="8"/>
  <c r="BB233" i="8"/>
  <c r="BB63" i="8"/>
  <c r="BB277" i="8" l="1"/>
  <c r="L16" i="8"/>
  <c r="G18" i="8"/>
  <c r="G25" i="8" s="1"/>
  <c r="G277" i="8" s="1"/>
  <c r="I18" i="8" l="1"/>
  <c r="AR17" i="8"/>
  <c r="AU16" i="8"/>
  <c r="AS17" i="8"/>
  <c r="H18" i="8"/>
  <c r="H25" i="8" s="1"/>
  <c r="H277" i="8" s="1"/>
  <c r="AY16" i="8"/>
  <c r="I25" i="8" l="1"/>
  <c r="I277" i="8" s="1"/>
  <c r="AR18" i="8"/>
  <c r="AR25" i="8" s="1"/>
  <c r="AR277" i="8" s="1"/>
  <c r="AS18" i="8"/>
  <c r="J18" i="8"/>
  <c r="J25" i="8" s="1"/>
  <c r="J277" i="8" s="1"/>
  <c r="AU17" i="8"/>
  <c r="AU18" i="8" s="1"/>
  <c r="AU25" i="8" s="1"/>
  <c r="AU277" i="8" s="1"/>
  <c r="L18" i="8"/>
  <c r="L25" i="8" s="1"/>
  <c r="L277" i="8" s="1"/>
  <c r="AY17" i="8"/>
  <c r="AY18" i="8" s="1"/>
  <c r="AY25" i="8" s="1"/>
  <c r="AY277" i="8" s="1"/>
  <c r="AW277" i="8"/>
  <c r="AS25" i="8" l="1"/>
  <c r="AS277" i="8" s="1"/>
  <c r="AT17" i="8"/>
  <c r="AT18" i="8" s="1"/>
  <c r="AT25" i="8" s="1"/>
  <c r="AT277" i="8" s="1"/>
  <c r="K18" i="8"/>
  <c r="K25" i="8" s="1"/>
  <c r="K277" i="8" s="1"/>
</calcChain>
</file>

<file path=xl/sharedStrings.xml><?xml version="1.0" encoding="utf-8"?>
<sst xmlns="http://schemas.openxmlformats.org/spreadsheetml/2006/main" count="359" uniqueCount="163">
  <si>
    <t>คณะ/หน่วยงานเทียบเท่า</t>
  </si>
  <si>
    <t>รวมทั้งหมด</t>
  </si>
  <si>
    <t>สังคม</t>
  </si>
  <si>
    <t>วิทย์</t>
  </si>
  <si>
    <t>รวม</t>
  </si>
  <si>
    <t>แผนรับ</t>
  </si>
  <si>
    <t>รับไว้</t>
  </si>
  <si>
    <t>ผู้สมัคร</t>
  </si>
  <si>
    <t>ชาย</t>
  </si>
  <si>
    <t>หญิง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</si>
  <si>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</si>
  <si>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</si>
  <si>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</si>
  <si>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</si>
  <si>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</si>
  <si>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</si>
  <si>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</si>
  <si>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</si>
  <si>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</si>
  <si>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</si>
  <si>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</si>
  <si>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</si>
  <si>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การตลาด</t>
  </si>
  <si>
    <t>การเงิน</t>
  </si>
  <si>
    <t>การบริหารธุรกิจระหว่างประเทศ</t>
  </si>
  <si>
    <t>อาหารและโภชนาการ</t>
  </si>
  <si>
    <t>จิตรกรรม</t>
  </si>
  <si>
    <t>ศิลปะภาพพิมพ์</t>
  </si>
  <si>
    <t>ประติมากรรม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</si>
  <si>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</si>
  <si>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</si>
  <si>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</si>
  <si>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</si>
  <si>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ดนตรีสากล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</si>
  <si>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</si>
  <si>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</si>
  <si>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</si>
  <si>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</si>
  <si>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ฟิสิกส์ประยุกต์</t>
  </si>
  <si>
    <t>สถาปัตยกรรมภายใน</t>
  </si>
  <si>
    <t>คณะเทคโนโลยีการเกษตร</t>
  </si>
  <si>
    <t>รวมทั้งคณะ</t>
  </si>
  <si>
    <t>คณะวิศวกรรมศาสตร์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</si>
  <si>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</si>
  <si>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</si>
  <si>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</si>
  <si>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</si>
  <si>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</si>
  <si>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</si>
  <si>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</si>
  <si>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</si>
  <si>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</si>
  <si>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</si>
  <si>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</si>
  <si>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</si>
  <si>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ปริญญาตรี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</si>
  <si>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</si>
  <si>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</si>
  <si>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</si>
  <si>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</si>
  <si>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</si>
  <si>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</si>
  <si>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</si>
  <si>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</si>
  <si>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</si>
  <si>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</si>
  <si>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</si>
  <si>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หลักสูตรศิลปบัณฑิต 4 ปี (วุฒิ ปวช./ม.6)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</si>
  <si>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</si>
  <si>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</si>
  <si>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</si>
  <si>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</si>
  <si>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</si>
  <si>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</si>
  <si>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</si>
  <si>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ภาษาอังกฤษเพื่อการสื่อสาร</t>
  </si>
  <si>
    <t>การท่องเที่ยว</t>
  </si>
  <si>
    <t>ระดับปริญญาตรี - หลักสูตรวิศวกรรมศาสตรบัณฑิต 4 ปี (วุฒิ ปวช./ม.6)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</si>
  <si>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</si>
  <si>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</si>
  <si>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</si>
  <si>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หลักสูตรศึกษาศาสตรบัณฑิต 4 ปี (วุฒิ ปวช./ม.6)</t>
  </si>
  <si>
    <t>ระดับปริญญาตรี - หลักสูตรวิศวกรรมศาสตรบัณฑิต (วุฒิ ปวช./ม.6)</t>
  </si>
  <si>
    <t>บัญชีบัณฑิต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</si>
  <si>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</si>
  <si>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</si>
  <si>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</si>
  <si>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</si>
  <si>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หลักสูตรเทคโนโลยีบัณฑิต (วุฒิ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</si>
  <si>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</si>
  <si>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</si>
  <si>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</si>
  <si>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</si>
  <si>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</si>
  <si>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</si>
  <si>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เทคโนโลยีการโฆษณาและประชาสัมพันธ์</t>
  </si>
  <si>
    <t>นาฎศิลป์ไทยศึกษา</t>
  </si>
  <si>
    <t>คณะครุศาสตร์อุตสาหกรรม</t>
  </si>
  <si>
    <t>เทคโนโลยีสื่อสารดิจิทัล</t>
  </si>
  <si>
    <t>วิศวกรรมอิเล็กทรอนิกส์และโทรคมนาคม - วิศวกรรมโทรคมนาคม</t>
  </si>
  <si>
    <t>การออกแบบแฟชั่นและเครื่องแต่งกาย</t>
  </si>
  <si>
    <t>นวัตกรรมการออกแบบผลิตภัณฑ์ร่วมสมัย</t>
  </si>
  <si>
    <t>การแพทย์แผนไทยประยุกต์บัณฑิต</t>
  </si>
  <si>
    <t>วิศวกรรมอิเล็กทรอนิกส์และโทรคมนาคม-วิศวกรรมโทรคมนาคม</t>
  </si>
  <si>
    <t>วิศวกรรมอิเล็กทรอนิกส์และโทรคมนาคม-วิศวกรรมอิเล็กทรอนิกส์</t>
  </si>
  <si>
    <t>วิศวกรรมอิเล็กทรอนิกส์และโทรคมนาคม-วิศวกรรมสื่อสารโครงข่าย</t>
  </si>
  <si>
    <t>วิศวกรรมเคมี</t>
  </si>
  <si>
    <t>วิศวกรรมเครื่องจักรกลเกษตร</t>
  </si>
  <si>
    <t>วิศวกรรมชลประทานและการจัดการน้ำ</t>
  </si>
  <si>
    <t>วิศวกรรมอาหาร</t>
  </si>
  <si>
    <t>Business English</t>
  </si>
  <si>
    <t>International Business Administration</t>
  </si>
  <si>
    <t xml:space="preserve">Marketing </t>
  </si>
  <si>
    <t>การจัดการการโรงแรม</t>
  </si>
  <si>
    <t>เทคโนโลยีการพิมพ์ดิจิทัลและบรรจุภัณฑ์</t>
  </si>
  <si>
    <t>วิศวกรรมวัสดุ - วิศวกรรมพลาสติก</t>
  </si>
  <si>
    <t>วิศวกรรมวัสดุ - วิศวกรรมพอลิเมอร์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</si>
  <si>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</si>
  <si>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หลักสูตรบริหารธุรกิจบัณฑิต (รับวุฒิ ปวช./ม.6)</t>
  </si>
  <si>
    <t>วิศวกรรมอุตสาหการ - วิศวกรรมการผลิต</t>
  </si>
  <si>
    <t>วิศวกรรมอุตสาหการ - วิศวกรรมอุตสาหการ</t>
  </si>
  <si>
    <t>วิศวกรรมเคมีสิ่งทอและเส้นใย - เคมีและสีสิ่งทอ</t>
  </si>
  <si>
    <t>วิศวกรรมอิเล็กทรอนิกส์และโทรคมนาคม -วิศวกรรมอิเล็กทรอนิกส์</t>
  </si>
  <si>
    <t>ชีววิทยาประยุกต์</t>
  </si>
  <si>
    <t>ระดับปริญญาตรี - หลักสูตรสถาปัตยกรรมศาสตรบัณฑิต 5 ปี (วุฒิ ปวช./ม.6)</t>
  </si>
  <si>
    <t>เทคโนโลยีการผลิต</t>
  </si>
  <si>
    <t>วิศวกรรมเครื่องกล - วิศวกรรมระบบราง</t>
  </si>
  <si>
    <t>สถิติประยุกต์</t>
  </si>
  <si>
    <t>วิศวกรรมสิ่งทอ - วิศวกรรมเครื่องนุ่งห่ม</t>
  </si>
  <si>
    <t>สุขภาพละความงาม</t>
  </si>
  <si>
    <t>วิศวกรรมเคมีสิ่งทอและเส้นใย - พอลิเมอร์และเส้นใย</t>
  </si>
  <si>
    <t>ระดับปริญญาตรี - หลักสูตรอุตสาหกรรมศาสตรบัณฑิต 2 ปี ต่อเนื่อง   (วุฒิ ปวส.)</t>
  </si>
  <si>
    <t>ระดับปริญญาตรี - หลักสูตรอุตสาหกรรมศาสตรบัณฑิต 2 ปี ต่อเนื่อง (วุฒิ ปวส.)</t>
  </si>
  <si>
    <t>การจัดการโลจิสติกส์และซัพพลายเชน</t>
  </si>
  <si>
    <t xml:space="preserve">วิศวกรรมสิ่งทอ </t>
  </si>
  <si>
    <t xml:space="preserve">วิศวกรรมเครื่องกล </t>
  </si>
  <si>
    <t xml:space="preserve">วิศวกรรมเครื่องกล  </t>
  </si>
  <si>
    <t>วิศวกรรมอิเล็กทรอนิกส์และโทรคมนาคม - โทรคมนาคม</t>
  </si>
  <si>
    <r>
      <t>หมายเหตุ</t>
    </r>
    <r>
      <rPr>
        <sz val="14"/>
        <rFont val="TH SarabunPSK"/>
        <family val="2"/>
      </rPr>
      <t xml:space="preserve"> ในกรณีที่จำนวนผู้สมัครสอบมีจำนวนน้อยกว่าจำนวนที่รับไว้ อาจมีสาเหตุมาจากคณะได้ดำเนินการรับสมัครเพิ่มเติม หรือ จากผู้สมัครที่เลือกไว้ในอันดับสอง</t>
    </r>
  </si>
  <si>
    <t>คณะพยาบาลศาสตร์</t>
  </si>
  <si>
    <t>พยาบาลศาสตรบัณฑิต</t>
  </si>
  <si>
    <t>วิทยาลัยการแพทย์แผนไทยประยุกต์</t>
  </si>
  <si>
    <t>โควตา ปวช./ปวส.</t>
  </si>
  <si>
    <t>TCAS 2</t>
  </si>
  <si>
    <t>TCAS 3</t>
  </si>
  <si>
    <t>TCAS 5</t>
  </si>
  <si>
    <t>รายงานจำนวนนักศึกษาเข้าใหม่ ปีการศึกษา 2561 จำแนกตามคณะ/วิทยาลัย สาขาวิชา ระดับการศึกษา และเพศ</t>
  </si>
  <si>
    <t>นักศึกษาเข้าใหม่ ปีการศึกษา 2561</t>
  </si>
  <si>
    <t>ระดับปริญญาตรี - หลักสูตรพยาบาลศาสตรบัณฑิต 4 ปี (วุฒิ ม.6)</t>
  </si>
  <si>
    <t>อิเล็กทรอนิกส์อัจฉริยะ</t>
  </si>
  <si>
    <t>ภาคสมทบ</t>
  </si>
  <si>
    <t>ศิลปประดิษฐ์ในงานคหกรรมศาสตร์</t>
  </si>
  <si>
    <t>อุตสาหกรรมการบริการการบิน</t>
  </si>
  <si>
    <t>วิศวกรรมสิ่งแวดล้อม</t>
  </si>
  <si>
    <t>วิศวกรรมอิเล็กทรอนิกส์อากาศยาน</t>
  </si>
  <si>
    <t>บัณฑิตพันธุ์ใหม่ (ปวส.)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</si>
  <si>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</si>
  <si>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</si>
  <si>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รับกลับเข้าศึกษา (Re รหัส)</t>
  </si>
  <si>
    <t>TCAS 1 (รอบ 1/1 , รอบ 1/2)</t>
  </si>
  <si>
    <t>สอบตรง ปวช./ปวส./สอบตรง (เพิ่มเติม)</t>
  </si>
  <si>
    <t>ข้อมูล ณ  วันที่ 7 สิงหาคม 2561  สำนักส่งเสริมวิชาการและงานทะเบียน  มหาวิทยาลัยเทคโนโลยีราชมงคลธัญบุรี</t>
  </si>
  <si>
    <t>วิทยาลัยการแพทย์แผนไทย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</si>
</sst>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u/>
      <sz val="14"/>
      <name val="TH SarabunPSK"/>
      <family val="2"/>
    </font>
    <font>
      <sz val="14"/>
      <color rgb="FF000000"/>
      <name val="TH SarabunPSK"/>
      <family val="2"/>
    </font>
    <font>
      <u/>
      <sz val="14"/>
      <name val="TH SarabunPSK"/>
      <family val="2"/>
    </font>
    <font>
      <sz val="14"/>
      <color theme="1"/>
      <name val="TH SarabunPSK"/>
      <family val="2"/>
    </font>
    <font>
      <sz val="10"/>
      <color indexed="8"/>
      <name val="Tahoma"/>
      <family val="2"/>
    </font>
    <font>
      <b/>
      <sz val="14"/>
      <color theme="1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sz val="12"/>
      <name val="TH SarabunPSK"/>
      <family val="2"/>
    </font>
    <font>
      <b/>
      <sz val="12"/>
      <color indexed="8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190">
    <xf numFmtId="0" fontId="0" fillId="0" borderId="0" xfId="0"/>
    <xf numFmtId="0" fontId="2" fillId="0" borderId="0" xfId="0" applyFont="1" applyFill="1" applyAlignment="1">
      <alignment wrapText="1" shrinkToFit="1"/>
    </xf>
    <xf numFmtId="0" fontId="3" fillId="0" borderId="0" xfId="0" applyFont="1" applyFill="1" applyAlignment="1">
      <alignment wrapText="1" shrinkToFit="1"/>
    </xf>
    <xf numFmtId="0" fontId="3" fillId="0" borderId="0" xfId="0" applyFont="1" applyFill="1" applyAlignment="1">
      <alignment vertical="center" wrapText="1" shrinkToFit="1"/>
    </xf>
    <xf numFmtId="0" fontId="3" fillId="0" borderId="2" xfId="0" applyFont="1" applyFill="1" applyBorder="1" applyAlignment="1"/>
    <xf numFmtId="0" fontId="3" fillId="0" borderId="4" xfId="0" applyFont="1" applyFill="1" applyBorder="1" applyAlignment="1"/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wrapText="1" shrinkToFit="1"/>
    </xf>
    <xf numFmtId="0" fontId="5" fillId="0" borderId="4" xfId="0" applyFont="1" applyFill="1" applyBorder="1" applyAlignment="1">
      <alignment horizontal="center" wrapText="1" shrinkToFit="1"/>
    </xf>
    <xf numFmtId="0" fontId="2" fillId="0" borderId="3" xfId="0" applyFont="1" applyFill="1" applyBorder="1" applyAlignment="1">
      <alignment horizontal="center" wrapText="1" shrinkToFit="1"/>
    </xf>
    <xf numFmtId="0" fontId="6" fillId="0" borderId="4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2" fillId="0" borderId="3" xfId="0" applyFont="1" applyFill="1" applyBorder="1" applyAlignment="1">
      <alignment horizontal="center" shrinkToFit="1"/>
    </xf>
    <xf numFmtId="0" fontId="2" fillId="0" borderId="0" xfId="0" applyFont="1" applyFill="1" applyAlignment="1">
      <alignment shrinkToFit="1"/>
    </xf>
    <xf numFmtId="0" fontId="2" fillId="0" borderId="2" xfId="0" applyFont="1" applyFill="1" applyBorder="1" applyAlignment="1"/>
    <xf numFmtId="0" fontId="2" fillId="0" borderId="4" xfId="0" applyFont="1" applyFill="1" applyBorder="1" applyAlignment="1"/>
    <xf numFmtId="3" fontId="2" fillId="0" borderId="1" xfId="0" applyNumberFormat="1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wrapText="1" shrinkToFit="1"/>
    </xf>
    <xf numFmtId="3" fontId="5" fillId="0" borderId="1" xfId="0" applyNumberFormat="1" applyFont="1" applyFill="1" applyBorder="1" applyAlignment="1">
      <alignment horizontal="center" wrapText="1" shrinkToFit="1"/>
    </xf>
    <xf numFmtId="0" fontId="3" fillId="0" borderId="4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/>
    <xf numFmtId="0" fontId="3" fillId="2" borderId="4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center" vertical="center" wrapText="1" shrinkToFit="1"/>
    </xf>
    <xf numFmtId="3" fontId="4" fillId="2" borderId="1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 wrapText="1" shrinkToFit="1"/>
    </xf>
    <xf numFmtId="3" fontId="2" fillId="0" borderId="4" xfId="0" applyNumberFormat="1" applyFont="1" applyFill="1" applyBorder="1" applyAlignment="1">
      <alignment horizontal="center" vertical="center" wrapText="1" shrinkToFit="1"/>
    </xf>
    <xf numFmtId="3" fontId="2" fillId="0" borderId="4" xfId="0" applyNumberFormat="1" applyFont="1" applyFill="1" applyBorder="1" applyAlignment="1">
      <alignment horizontal="center" wrapText="1" shrinkToFit="1"/>
    </xf>
    <xf numFmtId="3" fontId="5" fillId="0" borderId="4" xfId="0" applyNumberFormat="1" applyFont="1" applyFill="1" applyBorder="1" applyAlignment="1">
      <alignment horizontal="center" wrapText="1" shrinkToFit="1"/>
    </xf>
    <xf numFmtId="3" fontId="2" fillId="0" borderId="3" xfId="0" applyNumberFormat="1" applyFont="1" applyFill="1" applyBorder="1" applyAlignment="1">
      <alignment horizontal="center" wrapText="1" shrinkToFit="1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 shrinkToFit="1"/>
    </xf>
    <xf numFmtId="3" fontId="2" fillId="0" borderId="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/>
    <xf numFmtId="3" fontId="3" fillId="0" borderId="2" xfId="0" applyNumberFormat="1" applyFont="1" applyFill="1" applyBorder="1" applyAlignment="1">
      <alignment horizontal="center" vertical="center" wrapText="1" shrinkToFit="1"/>
    </xf>
    <xf numFmtId="3" fontId="4" fillId="0" borderId="2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3" fillId="0" borderId="5" xfId="0" applyNumberFormat="1" applyFont="1" applyFill="1" applyBorder="1" applyAlignment="1">
      <alignment horizontal="center" vertical="center" wrapText="1" shrinkToFit="1"/>
    </xf>
    <xf numFmtId="3" fontId="4" fillId="0" borderId="5" xfId="0" applyNumberFormat="1" applyFont="1" applyFill="1" applyBorder="1" applyAlignment="1">
      <alignment horizontal="center" vertical="center" wrapText="1" shrinkToFit="1"/>
    </xf>
    <xf numFmtId="3" fontId="3" fillId="0" borderId="13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3" fillId="0" borderId="3" xfId="0" applyNumberFormat="1" applyFont="1" applyFill="1" applyBorder="1" applyAlignment="1">
      <alignment horizontal="center" vertical="center" wrapText="1" shrinkToFit="1"/>
    </xf>
    <xf numFmtId="3" fontId="3" fillId="2" borderId="2" xfId="0" applyNumberFormat="1" applyFont="1" applyFill="1" applyBorder="1" applyAlignment="1">
      <alignment horizontal="center" vertical="center" wrapText="1" shrinkToFit="1"/>
    </xf>
    <xf numFmtId="3" fontId="4" fillId="2" borderId="2" xfId="0" applyNumberFormat="1" applyFont="1" applyFill="1" applyBorder="1" applyAlignment="1">
      <alignment horizontal="center" vertical="center" wrapText="1" shrinkToFit="1"/>
    </xf>
    <xf numFmtId="187" fontId="3" fillId="0" borderId="2" xfId="1" applyNumberFormat="1" applyFont="1" applyFill="1" applyBorder="1" applyAlignment="1"/>
    <xf numFmtId="187" fontId="3" fillId="0" borderId="4" xfId="1" applyNumberFormat="1" applyFont="1" applyFill="1" applyBorder="1" applyAlignment="1"/>
    <xf numFmtId="3" fontId="2" fillId="0" borderId="2" xfId="1" applyNumberFormat="1" applyFont="1" applyFill="1" applyBorder="1" applyAlignment="1">
      <alignment horizontal="center" vertical="center" wrapText="1" shrinkToFit="1"/>
    </xf>
    <xf numFmtId="3" fontId="2" fillId="0" borderId="4" xfId="1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wrapText="1" shrinkToFit="1"/>
    </xf>
    <xf numFmtId="3" fontId="5" fillId="0" borderId="2" xfId="0" applyNumberFormat="1" applyFont="1" applyFill="1" applyBorder="1" applyAlignment="1">
      <alignment horizontal="center" wrapText="1" shrinkToFit="1"/>
    </xf>
    <xf numFmtId="3" fontId="5" fillId="0" borderId="4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7" fillId="0" borderId="0" xfId="0" applyFont="1"/>
    <xf numFmtId="0" fontId="3" fillId="0" borderId="5" xfId="0" applyFont="1" applyFill="1" applyBorder="1" applyAlignment="1"/>
    <xf numFmtId="0" fontId="3" fillId="0" borderId="6" xfId="0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/>
    <xf numFmtId="3" fontId="3" fillId="0" borderId="6" xfId="0" applyNumberFormat="1" applyFont="1" applyFill="1" applyBorder="1" applyAlignment="1">
      <alignment horizontal="center" vertical="center" wrapText="1" shrinkToFit="1"/>
    </xf>
    <xf numFmtId="3" fontId="4" fillId="0" borderId="6" xfId="0" applyNumberFormat="1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3" fontId="2" fillId="0" borderId="14" xfId="0" applyNumberFormat="1" applyFont="1" applyFill="1" applyBorder="1" applyAlignment="1">
      <alignment horizontal="center" vertical="center" wrapText="1" shrinkToFit="1"/>
    </xf>
    <xf numFmtId="3" fontId="2" fillId="0" borderId="14" xfId="0" applyNumberFormat="1" applyFont="1" applyFill="1" applyBorder="1" applyAlignment="1">
      <alignment horizontal="center" wrapText="1" shrinkToFit="1"/>
    </xf>
    <xf numFmtId="3" fontId="5" fillId="0" borderId="14" xfId="0" applyNumberFormat="1" applyFont="1" applyFill="1" applyBorder="1" applyAlignment="1">
      <alignment horizontal="center" wrapText="1" shrinkToFit="1"/>
    </xf>
    <xf numFmtId="3" fontId="3" fillId="0" borderId="1" xfId="0" applyNumberFormat="1" applyFont="1" applyFill="1" applyBorder="1" applyAlignment="1">
      <alignment horizontal="center" wrapText="1" shrinkToFit="1"/>
    </xf>
    <xf numFmtId="3" fontId="3" fillId="0" borderId="3" xfId="0" applyNumberFormat="1" applyFont="1" applyFill="1" applyBorder="1" applyAlignment="1">
      <alignment horizont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wrapText="1" shrinkToFit="1"/>
    </xf>
    <xf numFmtId="0" fontId="3" fillId="0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 shrinkToFit="1"/>
    </xf>
    <xf numFmtId="0" fontId="3" fillId="0" borderId="2" xfId="0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 shrinkToFi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3" fontId="3" fillId="3" borderId="2" xfId="0" applyNumberFormat="1" applyFont="1" applyFill="1" applyBorder="1" applyAlignment="1"/>
    <xf numFmtId="3" fontId="3" fillId="3" borderId="3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center" vertical="center" wrapText="1" shrinkToFit="1"/>
    </xf>
    <xf numFmtId="3" fontId="4" fillId="3" borderId="1" xfId="0" applyNumberFormat="1" applyFont="1" applyFill="1" applyBorder="1" applyAlignment="1">
      <alignment horizontal="center" vertical="center" wrapText="1" shrinkToFit="1"/>
    </xf>
    <xf numFmtId="3" fontId="3" fillId="0" borderId="0" xfId="0" applyNumberFormat="1" applyFont="1" applyFill="1" applyAlignment="1">
      <alignment wrapText="1" shrinkToFit="1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wrapText="1" shrinkToFit="1"/>
    </xf>
    <xf numFmtId="3" fontId="3" fillId="0" borderId="0" xfId="0" applyNumberFormat="1" applyFont="1" applyFill="1" applyAlignment="1">
      <alignment horizontal="center" wrapText="1" shrinkToFit="1"/>
    </xf>
    <xf numFmtId="0" fontId="2" fillId="0" borderId="0" xfId="0" applyFont="1" applyFill="1" applyAlignment="1"/>
    <xf numFmtId="0" fontId="8" fillId="0" borderId="0" xfId="0" applyFont="1" applyFill="1" applyAlignment="1"/>
    <xf numFmtId="0" fontId="2" fillId="0" borderId="0" xfId="0" applyFont="1" applyFill="1" applyAlignment="1">
      <alignment horizontal="center" vertical="center" wrapText="1" shrinkToFit="1"/>
    </xf>
    <xf numFmtId="3" fontId="2" fillId="0" borderId="0" xfId="0" applyNumberFormat="1" applyFont="1" applyFill="1" applyAlignment="1">
      <alignment horizontal="center" vertical="center" wrapText="1" shrinkToFit="1"/>
    </xf>
    <xf numFmtId="0" fontId="5" fillId="0" borderId="0" xfId="0" applyFont="1" applyFill="1" applyAlignment="1">
      <alignment horizontal="center" wrapText="1" shrinkToFit="1"/>
    </xf>
    <xf numFmtId="3" fontId="2" fillId="2" borderId="1" xfId="0" applyNumberFormat="1" applyFont="1" applyFill="1" applyBorder="1" applyAlignment="1">
      <alignment horizontal="center" vertical="center" wrapText="1" shrinkToFit="1"/>
    </xf>
    <xf numFmtId="3" fontId="2" fillId="2" borderId="1" xfId="0" applyNumberFormat="1" applyFont="1" applyFill="1" applyBorder="1" applyAlignment="1">
      <alignment horizontal="center" wrapText="1" shrinkToFit="1"/>
    </xf>
    <xf numFmtId="3" fontId="5" fillId="2" borderId="1" xfId="0" applyNumberFormat="1" applyFont="1" applyFill="1" applyBorder="1" applyAlignment="1">
      <alignment horizontal="center" wrapText="1" shrinkToFit="1"/>
    </xf>
    <xf numFmtId="3" fontId="5" fillId="0" borderId="1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3" fillId="0" borderId="12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center" wrapText="1" shrinkToFit="1"/>
    </xf>
    <xf numFmtId="3" fontId="3" fillId="0" borderId="0" xfId="0" applyNumberFormat="1" applyFont="1" applyFill="1" applyBorder="1" applyAlignment="1">
      <alignment horizontal="center" vertical="center" wrapText="1" shrinkToFit="1"/>
    </xf>
    <xf numFmtId="3" fontId="3" fillId="0" borderId="7" xfId="0" applyNumberFormat="1" applyFont="1" applyFill="1" applyBorder="1" applyAlignment="1">
      <alignment horizontal="center" vertical="center" wrapText="1" shrinkToFit="1"/>
    </xf>
    <xf numFmtId="3" fontId="2" fillId="0" borderId="12" xfId="0" applyNumberFormat="1" applyFont="1" applyFill="1" applyBorder="1" applyAlignment="1">
      <alignment horizontal="center" vertical="center" wrapText="1" shrinkToFit="1"/>
    </xf>
    <xf numFmtId="3" fontId="9" fillId="0" borderId="3" xfId="0" applyNumberFormat="1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center" wrapText="1" shrinkToFit="1"/>
    </xf>
    <xf numFmtId="0" fontId="16" fillId="0" borderId="0" xfId="0" applyFont="1"/>
    <xf numFmtId="3" fontId="0" fillId="0" borderId="0" xfId="0" applyNumberFormat="1"/>
    <xf numFmtId="0" fontId="12" fillId="5" borderId="1" xfId="0" applyFont="1" applyFill="1" applyBorder="1" applyAlignment="1">
      <alignment horizontal="center" vertical="center" wrapText="1" shrinkToFit="1"/>
    </xf>
    <xf numFmtId="0" fontId="12" fillId="5" borderId="14" xfId="0" applyFont="1" applyFill="1" applyBorder="1" applyAlignment="1">
      <alignment horizontal="center" vertical="center" wrapText="1" shrinkToFit="1"/>
    </xf>
    <xf numFmtId="0" fontId="12" fillId="5" borderId="1" xfId="0" applyFont="1" applyFill="1" applyBorder="1" applyAlignment="1">
      <alignment horizontal="center" wrapText="1" shrinkToFit="1"/>
    </xf>
    <xf numFmtId="0" fontId="13" fillId="5" borderId="1" xfId="0" applyFont="1" applyFill="1" applyBorder="1" applyAlignment="1">
      <alignment horizontal="center" wrapText="1" shrinkToFit="1"/>
    </xf>
    <xf numFmtId="0" fontId="12" fillId="5" borderId="13" xfId="0" applyFont="1" applyFill="1" applyBorder="1" applyAlignment="1">
      <alignment horizontal="center" vertical="center" wrapText="1" shrinkToFit="1"/>
    </xf>
    <xf numFmtId="0" fontId="12" fillId="5" borderId="14" xfId="0" applyFont="1" applyFill="1" applyBorder="1" applyAlignment="1">
      <alignment horizontal="center" vertical="center" wrapText="1" shrinkToFit="1"/>
    </xf>
    <xf numFmtId="0" fontId="12" fillId="5" borderId="2" xfId="0" applyFont="1" applyFill="1" applyBorder="1" applyAlignment="1">
      <alignment horizontal="center" vertical="center" wrapText="1" shrinkToFit="1"/>
    </xf>
    <xf numFmtId="0" fontId="12" fillId="5" borderId="4" xfId="0" applyFont="1" applyFill="1" applyBorder="1" applyAlignment="1">
      <alignment horizontal="center" vertical="center" wrapText="1" shrinkToFit="1"/>
    </xf>
    <xf numFmtId="0" fontId="12" fillId="5" borderId="3" xfId="0" applyFont="1" applyFill="1" applyBorder="1" applyAlignment="1">
      <alignment horizontal="center" vertical="center" wrapText="1" shrinkToFit="1"/>
    </xf>
    <xf numFmtId="0" fontId="12" fillId="5" borderId="5" xfId="0" applyFont="1" applyFill="1" applyBorder="1" applyAlignment="1">
      <alignment horizontal="center" vertical="center" wrapText="1" shrinkToFit="1"/>
    </xf>
    <xf numFmtId="0" fontId="12" fillId="5" borderId="6" xfId="0" applyFont="1" applyFill="1" applyBorder="1" applyAlignment="1">
      <alignment horizontal="center" vertical="center" wrapText="1" shrinkToFit="1"/>
    </xf>
    <xf numFmtId="0" fontId="12" fillId="5" borderId="7" xfId="0" applyFont="1" applyFill="1" applyBorder="1" applyAlignment="1">
      <alignment horizontal="center" vertical="center" wrapText="1" shrinkToFit="1"/>
    </xf>
    <xf numFmtId="0" fontId="12" fillId="5" borderId="10" xfId="0" applyFont="1" applyFill="1" applyBorder="1" applyAlignment="1">
      <alignment horizontal="center" vertical="center" wrapText="1" shrinkToFit="1"/>
    </xf>
    <xf numFmtId="0" fontId="12" fillId="5" borderId="11" xfId="0" applyFont="1" applyFill="1" applyBorder="1" applyAlignment="1">
      <alignment horizontal="center" vertical="center" wrapText="1" shrinkToFit="1"/>
    </xf>
    <xf numFmtId="0" fontId="12" fillId="5" borderId="12" xfId="0" applyFont="1" applyFill="1" applyBorder="1" applyAlignment="1">
      <alignment horizontal="center" vertical="center" wrapText="1" shrinkToFit="1"/>
    </xf>
    <xf numFmtId="0" fontId="15" fillId="5" borderId="2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3" xfId="2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5" borderId="9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wrapText="1" shrinkToFit="1"/>
    </xf>
    <xf numFmtId="0" fontId="3" fillId="5" borderId="4" xfId="0" applyFont="1" applyFill="1" applyBorder="1" applyAlignment="1">
      <alignment horizontal="center" wrapText="1" shrinkToFit="1"/>
    </xf>
    <xf numFmtId="0" fontId="2" fillId="5" borderId="4" xfId="0" applyFont="1" applyFill="1" applyBorder="1"/>
    <xf numFmtId="0" fontId="2" fillId="5" borderId="3" xfId="0" applyFont="1" applyFill="1" applyBorder="1"/>
    <xf numFmtId="0" fontId="13" fillId="5" borderId="13" xfId="0" applyFont="1" applyFill="1" applyBorder="1" applyAlignment="1">
      <alignment horizontal="center" wrapText="1" shrinkToFit="1"/>
    </xf>
    <xf numFmtId="0" fontId="13" fillId="5" borderId="15" xfId="0" applyFont="1" applyFill="1" applyBorder="1" applyAlignment="1"/>
    <xf numFmtId="0" fontId="13" fillId="5" borderId="14" xfId="0" applyFont="1" applyFill="1" applyBorder="1" applyAlignment="1"/>
    <xf numFmtId="0" fontId="12" fillId="5" borderId="6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0" fontId="12" fillId="5" borderId="8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0" fontId="12" fillId="5" borderId="10" xfId="0" applyFont="1" applyFill="1" applyBorder="1" applyAlignment="1">
      <alignment vertical="center"/>
    </xf>
    <xf numFmtId="0" fontId="12" fillId="5" borderId="11" xfId="0" applyFont="1" applyFill="1" applyBorder="1" applyAlignment="1">
      <alignment vertical="center"/>
    </xf>
    <xf numFmtId="0" fontId="12" fillId="5" borderId="12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4" fillId="5" borderId="4" xfId="0" applyFont="1" applyFill="1" applyBorder="1"/>
    <xf numFmtId="0" fontId="14" fillId="5" borderId="3" xfId="0" applyFont="1" applyFill="1" applyBorder="1"/>
    <xf numFmtId="0" fontId="17" fillId="0" borderId="0" xfId="0" applyFont="1" applyFill="1" applyBorder="1" applyAlignment="1">
      <alignment horizontal="center" vertical="center" wrapText="1" shrinkToFit="1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  <colors>
    <mruColors>
      <color rgb="FF3399FF"/>
      <color rgb="FFFC72DE"/>
      <color rgb="FFFF66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600"/>
              <a:t>จำนวนนักศึกษาเข้าใหม่</a:t>
            </a:r>
            <a:r>
              <a:rPr lang="th-TH" sz="1600" baseline="0"/>
              <a:t>  ปีการศึกษา 2561</a:t>
            </a:r>
            <a:endParaRPr lang="en-US" sz="16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00B0F0"/>
              </a:solidFill>
              <a:effectLst>
                <a:outerShdw blurRad="40000" dist="23000" dir="5400000" rotWithShape="0">
                  <a:srgbClr val="3399FF">
                    <a:alpha val="35000"/>
                  </a:srgbClr>
                </a:outerShdw>
              </a:effectLst>
            </c:spPr>
          </c:dPt>
          <c:dLbls>
            <c:delete val="1"/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657</c:v>
                </c:pt>
                <c:pt idx="1">
                  <c:v>562</c:v>
                </c:pt>
                <c:pt idx="2">
                  <c:v>380</c:v>
                </c:pt>
                <c:pt idx="3">
                  <c:v>1633</c:v>
                </c:pt>
                <c:pt idx="4">
                  <c:v>1819</c:v>
                </c:pt>
                <c:pt idx="5">
                  <c:v>517</c:v>
                </c:pt>
                <c:pt idx="6">
                  <c:v>344</c:v>
                </c:pt>
                <c:pt idx="7">
                  <c:v>526</c:v>
                </c:pt>
                <c:pt idx="8">
                  <c:v>345</c:v>
                </c:pt>
                <c:pt idx="9">
                  <c:v>189</c:v>
                </c:pt>
                <c:pt idx="10">
                  <c:v>76</c:v>
                </c:pt>
                <c:pt idx="11">
                  <c:v>110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9031424"/>
        <c:axId val="261916928"/>
        <c:axId val="0"/>
      </c:bar3DChart>
      <c:catAx>
        <c:axId val="259031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261916928"/>
        <c:crosses val="autoZero"/>
        <c:auto val="1"/>
        <c:lblAlgn val="ctr"/>
        <c:lblOffset val="100"/>
        <c:noMultiLvlLbl val="0"/>
      </c:catAx>
      <c:valAx>
        <c:axId val="2619169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59031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333374</xdr:colOff>
      <xdr:row>1</xdr:row>
      <xdr:rowOff>238126</xdr:rowOff>
    </xdr:from>
    <xdr:to>
      <xdr:col>14</xdr:col>
      <xdr:colOff>95249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0.11511</cdr:x>
      <cdr:y>0.43532</cdr:y>
    </cdr:from>
    <cdr:to>
      <cdr:x>0.18417</cdr:x>
      <cdr:y>0.48049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2002" y="2019300"/>
          <a:ext cx="4572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657</a:t>
          </a:r>
        </a:p>
      </cdr:txBody>
    </cdr:sp>
  </cdr:relSizeAnchor>
  <cdr:relSizeAnchor xmlns:cdr="http://schemas.openxmlformats.org/drawingml/2006/chartDrawing">
    <cdr:from>
      <cdr:x>0.18417</cdr:x>
      <cdr:y>0.47023</cdr:y>
    </cdr:from>
    <cdr:to>
      <cdr:x>0.25468</cdr:x>
      <cdr:y>0.52156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19200" y="2181223"/>
          <a:ext cx="466725" cy="238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562</a:t>
          </a:r>
        </a:p>
      </cdr:txBody>
    </cdr:sp>
  </cdr:relSizeAnchor>
  <cdr:relSizeAnchor xmlns:cdr="http://schemas.openxmlformats.org/drawingml/2006/chartDrawing">
    <cdr:from>
      <cdr:x>0.24892</cdr:x>
      <cdr:y>0.51335</cdr:y>
    </cdr:from>
    <cdr:to>
      <cdr:x>0.30935</cdr:x>
      <cdr:y>0.55647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47826" y="2381249"/>
          <a:ext cx="4000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380</a:t>
          </a:r>
        </a:p>
      </cdr:txBody>
    </cdr:sp>
  </cdr:relSizeAnchor>
  <cdr:relSizeAnchor xmlns:cdr="http://schemas.openxmlformats.org/drawingml/2006/chartDrawing">
    <cdr:from>
      <cdr:x>0.31223</cdr:x>
      <cdr:y>0.17248</cdr:y>
    </cdr:from>
    <cdr:to>
      <cdr:x>0.39281</cdr:x>
      <cdr:y>0.20945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066926" y="800099"/>
          <a:ext cx="53340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1,633</a:t>
          </a:r>
        </a:p>
      </cdr:txBody>
    </cdr:sp>
  </cdr:relSizeAnchor>
  <cdr:relSizeAnchor xmlns:cdr="http://schemas.openxmlformats.org/drawingml/2006/chartDrawing">
    <cdr:from>
      <cdr:x>0.38705</cdr:x>
      <cdr:y>0.12526</cdr:y>
    </cdr:from>
    <cdr:to>
      <cdr:x>0.50647</cdr:x>
      <cdr:y>0.17454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562226" y="581024"/>
          <a:ext cx="7905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1,819</a:t>
          </a:r>
        </a:p>
      </cdr:txBody>
    </cdr:sp>
  </cdr:relSizeAnchor>
  <cdr:relSizeAnchor xmlns:cdr="http://schemas.openxmlformats.org/drawingml/2006/chartDrawing">
    <cdr:from>
      <cdr:x>0.46331</cdr:x>
      <cdr:y>0.48049</cdr:y>
    </cdr:from>
    <cdr:to>
      <cdr:x>0.53094</cdr:x>
      <cdr:y>0.52156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067051" y="2228849"/>
          <a:ext cx="44767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517</a:t>
          </a:r>
        </a:p>
      </cdr:txBody>
    </cdr:sp>
  </cdr:relSizeAnchor>
  <cdr:relSizeAnchor xmlns:cdr="http://schemas.openxmlformats.org/drawingml/2006/chartDrawing">
    <cdr:from>
      <cdr:x>0.53094</cdr:x>
      <cdr:y>0.52156</cdr:y>
    </cdr:from>
    <cdr:to>
      <cdr:x>0.60144</cdr:x>
      <cdr:y>0.56674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514726" y="2419349"/>
          <a:ext cx="4667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344</a:t>
          </a:r>
        </a:p>
      </cdr:txBody>
    </cdr:sp>
  </cdr:relSizeAnchor>
  <cdr:relSizeAnchor xmlns:cdr="http://schemas.openxmlformats.org/drawingml/2006/chartDrawing">
    <cdr:from>
      <cdr:x>0.60144</cdr:x>
      <cdr:y>0.47844</cdr:y>
    </cdr:from>
    <cdr:to>
      <cdr:x>0.67626</cdr:x>
      <cdr:y>0.52567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981451" y="2219324"/>
          <a:ext cx="4953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526</a:t>
          </a:r>
        </a:p>
      </cdr:txBody>
    </cdr:sp>
  </cdr:relSizeAnchor>
  <cdr:relSizeAnchor xmlns:cdr="http://schemas.openxmlformats.org/drawingml/2006/chartDrawing">
    <cdr:from>
      <cdr:x>0.67338</cdr:x>
      <cdr:y>0.52361</cdr:y>
    </cdr:from>
    <cdr:to>
      <cdr:x>0.75108</cdr:x>
      <cdr:y>0.56263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457701" y="2428874"/>
          <a:ext cx="51435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345</a:t>
          </a:r>
        </a:p>
      </cdr:txBody>
    </cdr:sp>
  </cdr:relSizeAnchor>
  <cdr:relSizeAnchor xmlns:cdr="http://schemas.openxmlformats.org/drawingml/2006/chartDrawing">
    <cdr:from>
      <cdr:x>0.74245</cdr:x>
      <cdr:y>0.56468</cdr:y>
    </cdr:from>
    <cdr:to>
      <cdr:x>0.80432</cdr:x>
      <cdr:y>0.60986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914901" y="2619374"/>
          <a:ext cx="4095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189</a:t>
          </a:r>
        </a:p>
      </cdr:txBody>
    </cdr:sp>
  </cdr:relSizeAnchor>
  <cdr:relSizeAnchor xmlns:cdr="http://schemas.openxmlformats.org/drawingml/2006/chartDrawing">
    <cdr:from>
      <cdr:x>0.88345</cdr:x>
      <cdr:y>0.58316</cdr:y>
    </cdr:from>
    <cdr:to>
      <cdr:x>0.95827</cdr:x>
      <cdr:y>0.63039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5848351" y="2705099"/>
          <a:ext cx="4953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110</a:t>
          </a:r>
        </a:p>
      </cdr:txBody>
    </cdr:sp>
  </cdr:relSizeAnchor>
  <cdr:relSizeAnchor xmlns:cdr="http://schemas.openxmlformats.org/drawingml/2006/chartDrawing">
    <cdr:from>
      <cdr:x>0.81583</cdr:x>
      <cdr:y>0.59959</cdr:y>
    </cdr:from>
    <cdr:to>
      <cdr:x>0.87194</cdr:x>
      <cdr:y>0.64887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5400676" y="2781299"/>
          <a:ext cx="3714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76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9"/>
  <sheetViews>
    <sheetView tabSelected="1" zoomScale="90" zoomScaleNormal="90" zoomScaleSheetLayoutView="5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L12" sqref="L12"/>
    </sheetView>
  </sheetViews>
  <sheetFormatPr defaultColWidth="9" defaultRowHeight="19.5" customHeight="1" x14ac:dyDescent="0.3"/>
  <cols>
    <col min="1" max="1" width="1.625" style="111" customWidth="1"/>
    <col min="2" max="2" width="42.625" style="111" customWidth="1"/>
    <col min="3" max="42" width="5.125" style="113" customWidth="1"/>
    <col min="43" max="44" width="6.125" style="113" customWidth="1"/>
    <col min="45" max="47" width="6.125" style="90" customWidth="1"/>
    <col min="48" max="48" width="3.625" style="115" hidden="1" customWidth="1"/>
    <col min="49" max="54" width="5.25" style="90" customWidth="1"/>
    <col min="55" max="16384" width="9" style="1"/>
  </cols>
  <sheetData>
    <row r="1" spans="1:54" ht="24.95" customHeight="1" x14ac:dyDescent="0.3">
      <c r="A1" s="189" t="s">
        <v>146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</row>
    <row r="2" spans="1:54" s="2" customFormat="1" ht="24.95" customHeight="1" x14ac:dyDescent="0.3">
      <c r="A2" s="157" t="s">
        <v>0</v>
      </c>
      <c r="B2" s="158"/>
      <c r="C2" s="163" t="s">
        <v>147</v>
      </c>
      <c r="D2" s="164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6"/>
    </row>
    <row r="3" spans="1:54" s="3" customFormat="1" ht="24.95" customHeight="1" x14ac:dyDescent="0.2">
      <c r="A3" s="159"/>
      <c r="B3" s="160"/>
      <c r="C3" s="145" t="s">
        <v>55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7"/>
      <c r="AQ3" s="148" t="s">
        <v>1</v>
      </c>
      <c r="AR3" s="149"/>
      <c r="AS3" s="149"/>
      <c r="AT3" s="149"/>
      <c r="AU3" s="150"/>
      <c r="AV3" s="167"/>
      <c r="AW3" s="148" t="s">
        <v>2</v>
      </c>
      <c r="AX3" s="170"/>
      <c r="AY3" s="171"/>
      <c r="AZ3" s="178" t="s">
        <v>3</v>
      </c>
      <c r="BA3" s="179"/>
      <c r="BB3" s="180"/>
    </row>
    <row r="4" spans="1:54" s="2" customFormat="1" ht="24.95" customHeight="1" x14ac:dyDescent="0.3">
      <c r="A4" s="159"/>
      <c r="B4" s="160"/>
      <c r="C4" s="145" t="s">
        <v>142</v>
      </c>
      <c r="D4" s="146"/>
      <c r="E4" s="187"/>
      <c r="F4" s="187"/>
      <c r="G4" s="188"/>
      <c r="H4" s="145" t="s">
        <v>159</v>
      </c>
      <c r="I4" s="146"/>
      <c r="J4" s="146"/>
      <c r="K4" s="146"/>
      <c r="L4" s="147"/>
      <c r="M4" s="145" t="s">
        <v>160</v>
      </c>
      <c r="N4" s="146"/>
      <c r="O4" s="146"/>
      <c r="P4" s="146"/>
      <c r="Q4" s="147"/>
      <c r="R4" s="145" t="s">
        <v>143</v>
      </c>
      <c r="S4" s="146"/>
      <c r="T4" s="146"/>
      <c r="U4" s="146"/>
      <c r="V4" s="147"/>
      <c r="W4" s="146" t="s">
        <v>144</v>
      </c>
      <c r="X4" s="146"/>
      <c r="Y4" s="146"/>
      <c r="Z4" s="146"/>
      <c r="AA4" s="146"/>
      <c r="AB4" s="145" t="s">
        <v>158</v>
      </c>
      <c r="AC4" s="146"/>
      <c r="AD4" s="146"/>
      <c r="AE4" s="146"/>
      <c r="AF4" s="147"/>
      <c r="AG4" s="145" t="s">
        <v>145</v>
      </c>
      <c r="AH4" s="146"/>
      <c r="AI4" s="146"/>
      <c r="AJ4" s="146"/>
      <c r="AK4" s="146"/>
      <c r="AL4" s="154" t="s">
        <v>155</v>
      </c>
      <c r="AM4" s="155"/>
      <c r="AN4" s="155"/>
      <c r="AO4" s="155"/>
      <c r="AP4" s="156"/>
      <c r="AQ4" s="151"/>
      <c r="AR4" s="152"/>
      <c r="AS4" s="152"/>
      <c r="AT4" s="152"/>
      <c r="AU4" s="153"/>
      <c r="AV4" s="168"/>
      <c r="AW4" s="172"/>
      <c r="AX4" s="173"/>
      <c r="AY4" s="174"/>
      <c r="AZ4" s="181"/>
      <c r="BA4" s="182"/>
      <c r="BB4" s="183"/>
    </row>
    <row r="5" spans="1:54" s="2" customFormat="1" ht="24.95" customHeight="1" x14ac:dyDescent="0.3">
      <c r="A5" s="159"/>
      <c r="B5" s="160"/>
      <c r="C5" s="143" t="s">
        <v>5</v>
      </c>
      <c r="D5" s="143" t="s">
        <v>7</v>
      </c>
      <c r="E5" s="145" t="s">
        <v>6</v>
      </c>
      <c r="F5" s="146"/>
      <c r="G5" s="147"/>
      <c r="H5" s="143" t="s">
        <v>5</v>
      </c>
      <c r="I5" s="143" t="s">
        <v>7</v>
      </c>
      <c r="J5" s="145" t="s">
        <v>6</v>
      </c>
      <c r="K5" s="146"/>
      <c r="L5" s="147"/>
      <c r="M5" s="143" t="s">
        <v>5</v>
      </c>
      <c r="N5" s="143" t="s">
        <v>7</v>
      </c>
      <c r="O5" s="145" t="s">
        <v>6</v>
      </c>
      <c r="P5" s="146"/>
      <c r="Q5" s="147"/>
      <c r="R5" s="143" t="s">
        <v>5</v>
      </c>
      <c r="S5" s="143" t="s">
        <v>7</v>
      </c>
      <c r="T5" s="145" t="s">
        <v>6</v>
      </c>
      <c r="U5" s="146"/>
      <c r="V5" s="147"/>
      <c r="W5" s="143" t="s">
        <v>5</v>
      </c>
      <c r="X5" s="143" t="s">
        <v>7</v>
      </c>
      <c r="Y5" s="145" t="s">
        <v>6</v>
      </c>
      <c r="Z5" s="146"/>
      <c r="AA5" s="147"/>
      <c r="AB5" s="143" t="s">
        <v>5</v>
      </c>
      <c r="AC5" s="143" t="s">
        <v>7</v>
      </c>
      <c r="AD5" s="145" t="s">
        <v>6</v>
      </c>
      <c r="AE5" s="146"/>
      <c r="AF5" s="147"/>
      <c r="AG5" s="143" t="s">
        <v>5</v>
      </c>
      <c r="AH5" s="143" t="s">
        <v>7</v>
      </c>
      <c r="AI5" s="145" t="s">
        <v>6</v>
      </c>
      <c r="AJ5" s="146"/>
      <c r="AK5" s="147"/>
      <c r="AL5" s="143" t="s">
        <v>5</v>
      </c>
      <c r="AM5" s="143" t="s">
        <v>7</v>
      </c>
      <c r="AN5" s="148" t="s">
        <v>6</v>
      </c>
      <c r="AO5" s="149"/>
      <c r="AP5" s="150"/>
      <c r="AQ5" s="143" t="s">
        <v>5</v>
      </c>
      <c r="AR5" s="143" t="s">
        <v>7</v>
      </c>
      <c r="AS5" s="145" t="s">
        <v>6</v>
      </c>
      <c r="AT5" s="146"/>
      <c r="AU5" s="147"/>
      <c r="AV5" s="169"/>
      <c r="AW5" s="175"/>
      <c r="AX5" s="176"/>
      <c r="AY5" s="177"/>
      <c r="AZ5" s="184"/>
      <c r="BA5" s="185"/>
      <c r="BB5" s="186"/>
    </row>
    <row r="6" spans="1:54" s="2" customFormat="1" ht="24.95" customHeight="1" x14ac:dyDescent="0.3">
      <c r="A6" s="161"/>
      <c r="B6" s="162"/>
      <c r="C6" s="144"/>
      <c r="D6" s="144"/>
      <c r="E6" s="139" t="s">
        <v>8</v>
      </c>
      <c r="F6" s="139" t="s">
        <v>9</v>
      </c>
      <c r="G6" s="139" t="s">
        <v>4</v>
      </c>
      <c r="H6" s="144"/>
      <c r="I6" s="144"/>
      <c r="J6" s="139" t="s">
        <v>8</v>
      </c>
      <c r="K6" s="139" t="s">
        <v>9</v>
      </c>
      <c r="L6" s="139" t="s">
        <v>4</v>
      </c>
      <c r="M6" s="144"/>
      <c r="N6" s="144"/>
      <c r="O6" s="140" t="s">
        <v>8</v>
      </c>
      <c r="P6" s="140" t="s">
        <v>9</v>
      </c>
      <c r="Q6" s="140" t="s">
        <v>4</v>
      </c>
      <c r="R6" s="144"/>
      <c r="S6" s="144"/>
      <c r="T6" s="140" t="s">
        <v>8</v>
      </c>
      <c r="U6" s="140" t="s">
        <v>9</v>
      </c>
      <c r="V6" s="140" t="s">
        <v>4</v>
      </c>
      <c r="W6" s="144"/>
      <c r="X6" s="144"/>
      <c r="Y6" s="140" t="s">
        <v>8</v>
      </c>
      <c r="Z6" s="140" t="s">
        <v>9</v>
      </c>
      <c r="AA6" s="140" t="s">
        <v>4</v>
      </c>
      <c r="AB6" s="144"/>
      <c r="AC6" s="144"/>
      <c r="AD6" s="140" t="s">
        <v>8</v>
      </c>
      <c r="AE6" s="140" t="s">
        <v>9</v>
      </c>
      <c r="AF6" s="140" t="s">
        <v>4</v>
      </c>
      <c r="AG6" s="144"/>
      <c r="AH6" s="144"/>
      <c r="AI6" s="139" t="s">
        <v>8</v>
      </c>
      <c r="AJ6" s="139" t="s">
        <v>9</v>
      </c>
      <c r="AK6" s="139" t="s">
        <v>4</v>
      </c>
      <c r="AL6" s="144"/>
      <c r="AM6" s="144"/>
      <c r="AN6" s="139" t="s">
        <v>8</v>
      </c>
      <c r="AO6" s="139" t="s">
        <v>9</v>
      </c>
      <c r="AP6" s="139" t="s">
        <v>4</v>
      </c>
      <c r="AQ6" s="144"/>
      <c r="AR6" s="144"/>
      <c r="AS6" s="141" t="s">
        <v>8</v>
      </c>
      <c r="AT6" s="141" t="s">
        <v>9</v>
      </c>
      <c r="AU6" s="141" t="s">
        <v>4</v>
      </c>
      <c r="AV6" s="142"/>
      <c r="AW6" s="141" t="s">
        <v>8</v>
      </c>
      <c r="AX6" s="141" t="s">
        <v>9</v>
      </c>
      <c r="AY6" s="141" t="s">
        <v>4</v>
      </c>
      <c r="AZ6" s="136" t="s">
        <v>8</v>
      </c>
      <c r="BA6" s="136" t="s">
        <v>9</v>
      </c>
      <c r="BB6" s="136" t="s">
        <v>4</v>
      </c>
    </row>
    <row r="7" spans="1:54" ht="24.95" customHeight="1" x14ac:dyDescent="0.3">
      <c r="A7" s="4" t="s">
        <v>93</v>
      </c>
      <c r="B7" s="5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8"/>
      <c r="AT7" s="8"/>
      <c r="AU7" s="8"/>
      <c r="AV7" s="9"/>
      <c r="AW7" s="8"/>
      <c r="AX7" s="8"/>
      <c r="AY7" s="8"/>
      <c r="AZ7" s="8"/>
      <c r="BA7" s="8"/>
      <c r="BB7" s="10"/>
    </row>
    <row r="8" spans="1:54" ht="24.95" customHeight="1" x14ac:dyDescent="0.3">
      <c r="A8" s="4"/>
      <c r="B8" s="11" t="s">
        <v>59</v>
      </c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8"/>
      <c r="AT8" s="8"/>
      <c r="AU8" s="8"/>
      <c r="AV8" s="9"/>
      <c r="AW8" s="8"/>
      <c r="AX8" s="8"/>
      <c r="AY8" s="8"/>
      <c r="AZ8" s="8"/>
      <c r="BA8" s="8"/>
      <c r="BB8" s="10"/>
    </row>
    <row r="9" spans="1:54" s="19" customFormat="1" ht="24.95" customHeight="1" x14ac:dyDescent="0.3">
      <c r="A9" s="12"/>
      <c r="B9" s="5" t="s">
        <v>57</v>
      </c>
      <c r="C9" s="13"/>
      <c r="D9" s="125"/>
      <c r="E9" s="120"/>
      <c r="F9" s="120"/>
      <c r="G9" s="120"/>
      <c r="H9" s="120"/>
      <c r="I9" s="120"/>
      <c r="J9" s="14"/>
      <c r="K9" s="14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6"/>
      <c r="AT9" s="16"/>
      <c r="AU9" s="16"/>
      <c r="AV9" s="17"/>
      <c r="AW9" s="16"/>
      <c r="AX9" s="16"/>
      <c r="AY9" s="16"/>
      <c r="AZ9" s="16"/>
      <c r="BA9" s="16"/>
      <c r="BB9" s="18"/>
    </row>
    <row r="10" spans="1:54" ht="24.95" customHeight="1" x14ac:dyDescent="0.3">
      <c r="A10" s="20"/>
      <c r="B10" s="21" t="s">
        <v>76</v>
      </c>
      <c r="C10" s="22">
        <v>5</v>
      </c>
      <c r="D10" s="22">
        <v>8</v>
      </c>
      <c r="E10" s="22">
        <v>0</v>
      </c>
      <c r="F10" s="22">
        <v>2</v>
      </c>
      <c r="G10" s="22">
        <f>E10+F10</f>
        <v>2</v>
      </c>
      <c r="H10" s="22">
        <v>90</v>
      </c>
      <c r="I10" s="22">
        <f>56+161</f>
        <v>217</v>
      </c>
      <c r="J10" s="22">
        <f>5+16</f>
        <v>21</v>
      </c>
      <c r="K10" s="22">
        <f>22+74</f>
        <v>96</v>
      </c>
      <c r="L10" s="22">
        <f>J10+K10</f>
        <v>117</v>
      </c>
      <c r="M10" s="22">
        <v>30</v>
      </c>
      <c r="N10" s="22">
        <v>19</v>
      </c>
      <c r="O10" s="22">
        <v>2</v>
      </c>
      <c r="P10" s="22">
        <v>8</v>
      </c>
      <c r="Q10" s="22">
        <f>SUM(O10:P10)</f>
        <v>10</v>
      </c>
      <c r="R10" s="22">
        <v>20</v>
      </c>
      <c r="S10" s="22">
        <v>36</v>
      </c>
      <c r="T10" s="22">
        <v>6</v>
      </c>
      <c r="U10" s="22">
        <v>12</v>
      </c>
      <c r="V10" s="22">
        <f>T10+U10</f>
        <v>18</v>
      </c>
      <c r="W10" s="22">
        <v>0</v>
      </c>
      <c r="X10" s="22">
        <v>0</v>
      </c>
      <c r="Y10" s="22">
        <v>0</v>
      </c>
      <c r="Z10" s="22">
        <v>0</v>
      </c>
      <c r="AA10" s="22">
        <f>Y10+Z10</f>
        <v>0</v>
      </c>
      <c r="AB10" s="22">
        <v>0</v>
      </c>
      <c r="AC10" s="22">
        <v>2</v>
      </c>
      <c r="AD10" s="22">
        <v>1</v>
      </c>
      <c r="AE10" s="22">
        <v>1</v>
      </c>
      <c r="AF10" s="22">
        <f>AD10+AE10</f>
        <v>2</v>
      </c>
      <c r="AG10" s="22">
        <v>0</v>
      </c>
      <c r="AH10" s="22">
        <v>0</v>
      </c>
      <c r="AI10" s="22">
        <v>0</v>
      </c>
      <c r="AJ10" s="22">
        <v>0</v>
      </c>
      <c r="AK10" s="22">
        <f>AI10+AJ10</f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f>AN10+AO10</f>
        <v>0</v>
      </c>
      <c r="AQ10" s="22">
        <f>C10+H10+AG10+R10+W10+AB10+M10+AL10</f>
        <v>145</v>
      </c>
      <c r="AR10" s="22">
        <f>D10+I10+AH10+S10+X10+AC10+N10+AM10</f>
        <v>282</v>
      </c>
      <c r="AS10" s="22">
        <f>E10+J10+O10+T10+Y10+AD10+AI10+AN10</f>
        <v>30</v>
      </c>
      <c r="AT10" s="22">
        <f>F10+K10+P10+U10+Z10+AE10+AJ10+AO10</f>
        <v>119</v>
      </c>
      <c r="AU10" s="22">
        <f>G10+L10+Q10+V10+AA10+AF10+AK10+AP10</f>
        <v>149</v>
      </c>
      <c r="AV10" s="24">
        <v>1</v>
      </c>
      <c r="AW10" s="22">
        <f>IF(AV10=1,AS10,"0")</f>
        <v>30</v>
      </c>
      <c r="AX10" s="22">
        <f>IF(AV10=1,AT10,"0")</f>
        <v>119</v>
      </c>
      <c r="AY10" s="22">
        <f>AW10+AX10</f>
        <v>149</v>
      </c>
      <c r="AZ10" s="22" t="str">
        <f>IF(AV10=2,AS10,"0")</f>
        <v>0</v>
      </c>
      <c r="BA10" s="22" t="str">
        <f>IF(AV10=2,AT10,"0")</f>
        <v>0</v>
      </c>
      <c r="BB10" s="22">
        <f>AZ10+BA10</f>
        <v>0</v>
      </c>
    </row>
    <row r="11" spans="1:54" ht="24.95" customHeight="1" x14ac:dyDescent="0.3">
      <c r="A11" s="20"/>
      <c r="B11" s="21" t="s">
        <v>113</v>
      </c>
      <c r="C11" s="22">
        <v>5</v>
      </c>
      <c r="D11" s="22">
        <v>8</v>
      </c>
      <c r="E11" s="22">
        <v>0</v>
      </c>
      <c r="F11" s="22">
        <v>5</v>
      </c>
      <c r="G11" s="22">
        <f t="shared" ref="G11:G12" si="0">E11+F11</f>
        <v>5</v>
      </c>
      <c r="H11" s="22">
        <v>90</v>
      </c>
      <c r="I11" s="22">
        <f>72+196</f>
        <v>268</v>
      </c>
      <c r="J11" s="22">
        <f>8+16</f>
        <v>24</v>
      </c>
      <c r="K11" s="22">
        <f>33+95</f>
        <v>128</v>
      </c>
      <c r="L11" s="22">
        <f t="shared" ref="L11:L12" si="1">J11+K11</f>
        <v>152</v>
      </c>
      <c r="M11" s="22">
        <v>30</v>
      </c>
      <c r="N11" s="22">
        <v>26</v>
      </c>
      <c r="O11" s="22">
        <v>1</v>
      </c>
      <c r="P11" s="22">
        <v>16</v>
      </c>
      <c r="Q11" s="22">
        <f>SUM(O11:P11)</f>
        <v>17</v>
      </c>
      <c r="R11" s="22">
        <v>20</v>
      </c>
      <c r="S11" s="22">
        <v>47</v>
      </c>
      <c r="T11" s="22">
        <v>0</v>
      </c>
      <c r="U11" s="22">
        <v>18</v>
      </c>
      <c r="V11" s="22">
        <f t="shared" ref="V11:V12" si="2">T11+U11</f>
        <v>18</v>
      </c>
      <c r="W11" s="22">
        <v>0</v>
      </c>
      <c r="X11" s="22">
        <v>0</v>
      </c>
      <c r="Y11" s="22">
        <v>0</v>
      </c>
      <c r="Z11" s="22">
        <v>0</v>
      </c>
      <c r="AA11" s="22">
        <f t="shared" ref="AA11:AA12" si="3">Y11+Z11</f>
        <v>0</v>
      </c>
      <c r="AB11" s="22">
        <v>0</v>
      </c>
      <c r="AC11" s="22">
        <v>3</v>
      </c>
      <c r="AD11" s="22">
        <v>2</v>
      </c>
      <c r="AE11" s="22">
        <v>0</v>
      </c>
      <c r="AF11" s="22">
        <f t="shared" ref="AF11:AF12" si="4">AD11+AE11</f>
        <v>2</v>
      </c>
      <c r="AG11" s="22">
        <v>0</v>
      </c>
      <c r="AH11" s="22">
        <v>0</v>
      </c>
      <c r="AI11" s="22">
        <v>0</v>
      </c>
      <c r="AJ11" s="22">
        <v>1</v>
      </c>
      <c r="AK11" s="22">
        <f t="shared" ref="AK11:AK12" si="5">AI11+AJ11</f>
        <v>1</v>
      </c>
      <c r="AL11" s="22">
        <v>0</v>
      </c>
      <c r="AM11" s="22">
        <v>0</v>
      </c>
      <c r="AN11" s="22">
        <v>0</v>
      </c>
      <c r="AO11" s="22">
        <v>0</v>
      </c>
      <c r="AP11" s="22">
        <f t="shared" ref="AP11:AP13" si="6">AN11+AO11</f>
        <v>0</v>
      </c>
      <c r="AQ11" s="22">
        <f t="shared" ref="AQ11:AR14" si="7">C11+H11+AG11+R11+W11+AB11+M11+AL11</f>
        <v>145</v>
      </c>
      <c r="AR11" s="22">
        <f>D11+I11+AH11+S11+X11+AC11+N11+AM11</f>
        <v>352</v>
      </c>
      <c r="AS11" s="22">
        <f t="shared" ref="AS11:AU14" si="8">E11+J11+O11+T11+Y11+AD11+AI11+AN11</f>
        <v>27</v>
      </c>
      <c r="AT11" s="22">
        <f t="shared" si="8"/>
        <v>168</v>
      </c>
      <c r="AU11" s="22">
        <f t="shared" si="8"/>
        <v>195</v>
      </c>
      <c r="AV11" s="24">
        <v>1</v>
      </c>
      <c r="AW11" s="22">
        <f t="shared" ref="AW11:AW78" si="9">IF(AV11=1,AS11,"0")</f>
        <v>27</v>
      </c>
      <c r="AX11" s="22">
        <f t="shared" ref="AX11:AX78" si="10">IF(AV11=1,AT11,"0")</f>
        <v>168</v>
      </c>
      <c r="AY11" s="22">
        <f t="shared" ref="AY11:AY78" si="11">AW11+AX11</f>
        <v>195</v>
      </c>
      <c r="AZ11" s="22" t="str">
        <f t="shared" ref="AZ11:AZ78" si="12">IF(AV11=2,AS11,"0")</f>
        <v>0</v>
      </c>
      <c r="BA11" s="22" t="str">
        <f t="shared" ref="BA11:BA78" si="13">IF(AV11=2,AT11,"0")</f>
        <v>0</v>
      </c>
      <c r="BB11" s="22">
        <f t="shared" ref="BB11:BB78" si="14">AZ11+BA11</f>
        <v>0</v>
      </c>
    </row>
    <row r="12" spans="1:54" ht="24.95" customHeight="1" x14ac:dyDescent="0.3">
      <c r="A12" s="20"/>
      <c r="B12" s="21" t="s">
        <v>75</v>
      </c>
      <c r="C12" s="22">
        <v>5</v>
      </c>
      <c r="D12" s="22">
        <v>13</v>
      </c>
      <c r="E12" s="22">
        <v>0</v>
      </c>
      <c r="F12" s="22">
        <v>6</v>
      </c>
      <c r="G12" s="22">
        <f t="shared" si="0"/>
        <v>6</v>
      </c>
      <c r="H12" s="22">
        <v>70</v>
      </c>
      <c r="I12" s="22">
        <f>147+94</f>
        <v>241</v>
      </c>
      <c r="J12" s="22">
        <f>13+5</f>
        <v>18</v>
      </c>
      <c r="K12" s="22">
        <f>64+42</f>
        <v>106</v>
      </c>
      <c r="L12" s="22">
        <f t="shared" si="1"/>
        <v>124</v>
      </c>
      <c r="M12" s="22">
        <v>0</v>
      </c>
      <c r="N12" s="22">
        <v>0</v>
      </c>
      <c r="O12" s="22">
        <v>0</v>
      </c>
      <c r="P12" s="22">
        <v>0</v>
      </c>
      <c r="Q12" s="22">
        <f t="shared" ref="Q12" si="15">O12+P12</f>
        <v>0</v>
      </c>
      <c r="R12" s="22">
        <v>10</v>
      </c>
      <c r="S12" s="22">
        <v>42</v>
      </c>
      <c r="T12" s="22">
        <v>3</v>
      </c>
      <c r="U12" s="22">
        <v>6</v>
      </c>
      <c r="V12" s="22">
        <f t="shared" si="2"/>
        <v>9</v>
      </c>
      <c r="W12" s="22">
        <v>0</v>
      </c>
      <c r="X12" s="22">
        <v>0</v>
      </c>
      <c r="Y12" s="22">
        <v>0</v>
      </c>
      <c r="Z12" s="22">
        <v>0</v>
      </c>
      <c r="AA12" s="22">
        <f t="shared" si="3"/>
        <v>0</v>
      </c>
      <c r="AB12" s="22">
        <v>0</v>
      </c>
      <c r="AC12" s="22">
        <v>3</v>
      </c>
      <c r="AD12" s="22">
        <v>2</v>
      </c>
      <c r="AE12" s="22">
        <v>1</v>
      </c>
      <c r="AF12" s="22">
        <f t="shared" si="4"/>
        <v>3</v>
      </c>
      <c r="AG12" s="22">
        <v>0</v>
      </c>
      <c r="AH12" s="22">
        <v>0</v>
      </c>
      <c r="AI12" s="22">
        <v>0</v>
      </c>
      <c r="AJ12" s="22">
        <v>0</v>
      </c>
      <c r="AK12" s="22">
        <f t="shared" si="5"/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f t="shared" si="6"/>
        <v>0</v>
      </c>
      <c r="AQ12" s="22">
        <f t="shared" si="7"/>
        <v>85</v>
      </c>
      <c r="AR12" s="22">
        <f t="shared" si="7"/>
        <v>299</v>
      </c>
      <c r="AS12" s="22">
        <f t="shared" si="8"/>
        <v>23</v>
      </c>
      <c r="AT12" s="22">
        <f t="shared" si="8"/>
        <v>119</v>
      </c>
      <c r="AU12" s="22">
        <f t="shared" si="8"/>
        <v>142</v>
      </c>
      <c r="AV12" s="24">
        <v>1</v>
      </c>
      <c r="AW12" s="22">
        <f t="shared" si="9"/>
        <v>23</v>
      </c>
      <c r="AX12" s="22">
        <f t="shared" si="10"/>
        <v>119</v>
      </c>
      <c r="AY12" s="22">
        <f t="shared" si="11"/>
        <v>142</v>
      </c>
      <c r="AZ12" s="22" t="str">
        <f t="shared" si="12"/>
        <v>0</v>
      </c>
      <c r="BA12" s="22" t="str">
        <f t="shared" si="13"/>
        <v>0</v>
      </c>
      <c r="BB12" s="22">
        <f t="shared" si="14"/>
        <v>0</v>
      </c>
    </row>
    <row r="13" spans="1:54" ht="24.95" customHeight="1" x14ac:dyDescent="0.3">
      <c r="A13" s="20"/>
      <c r="B13" s="121" t="s">
        <v>152</v>
      </c>
      <c r="C13" s="22">
        <v>0</v>
      </c>
      <c r="D13" s="22">
        <v>0</v>
      </c>
      <c r="E13" s="22">
        <v>0</v>
      </c>
      <c r="F13" s="22">
        <v>0</v>
      </c>
      <c r="G13" s="22">
        <f t="shared" ref="G13" si="16">E13+F13</f>
        <v>0</v>
      </c>
      <c r="H13" s="22">
        <v>0</v>
      </c>
      <c r="I13" s="22">
        <v>0</v>
      </c>
      <c r="J13" s="22">
        <f>1+1</f>
        <v>2</v>
      </c>
      <c r="K13" s="22">
        <f>4+2</f>
        <v>6</v>
      </c>
      <c r="L13" s="22">
        <f t="shared" ref="L13" si="17">J13+K13</f>
        <v>8</v>
      </c>
      <c r="M13" s="22">
        <v>0</v>
      </c>
      <c r="N13" s="22">
        <v>0</v>
      </c>
      <c r="O13" s="22">
        <v>1</v>
      </c>
      <c r="P13" s="22">
        <v>2</v>
      </c>
      <c r="Q13" s="22">
        <f t="shared" ref="Q13" si="18">O13+P13</f>
        <v>3</v>
      </c>
      <c r="R13" s="22">
        <v>0</v>
      </c>
      <c r="S13" s="22">
        <v>0</v>
      </c>
      <c r="T13" s="22">
        <v>0</v>
      </c>
      <c r="U13" s="22">
        <v>2</v>
      </c>
      <c r="V13" s="22">
        <f t="shared" ref="V13" si="19">T13+U13</f>
        <v>2</v>
      </c>
      <c r="W13" s="22">
        <v>0</v>
      </c>
      <c r="X13" s="22">
        <v>0</v>
      </c>
      <c r="Y13" s="22">
        <v>1</v>
      </c>
      <c r="Z13" s="22">
        <v>0</v>
      </c>
      <c r="AA13" s="22">
        <f t="shared" ref="AA13" si="20">Y13+Z13</f>
        <v>1</v>
      </c>
      <c r="AB13" s="22">
        <v>0</v>
      </c>
      <c r="AC13" s="22">
        <v>0</v>
      </c>
      <c r="AD13" s="22">
        <v>0</v>
      </c>
      <c r="AE13" s="22">
        <v>0</v>
      </c>
      <c r="AF13" s="22">
        <f t="shared" ref="AF13" si="21">AD13+AE13</f>
        <v>0</v>
      </c>
      <c r="AG13" s="22">
        <v>15</v>
      </c>
      <c r="AH13" s="22">
        <v>19</v>
      </c>
      <c r="AI13" s="22">
        <v>3</v>
      </c>
      <c r="AJ13" s="22">
        <v>12</v>
      </c>
      <c r="AK13" s="22">
        <f t="shared" ref="AK13" si="22">AI13+AJ13</f>
        <v>15</v>
      </c>
      <c r="AL13" s="22">
        <v>0</v>
      </c>
      <c r="AM13" s="22">
        <v>0</v>
      </c>
      <c r="AN13" s="22">
        <v>0</v>
      </c>
      <c r="AO13" s="22">
        <v>0</v>
      </c>
      <c r="AP13" s="22">
        <f t="shared" si="6"/>
        <v>0</v>
      </c>
      <c r="AQ13" s="22">
        <f t="shared" si="7"/>
        <v>15</v>
      </c>
      <c r="AR13" s="22">
        <f t="shared" si="7"/>
        <v>19</v>
      </c>
      <c r="AS13" s="22">
        <f t="shared" si="8"/>
        <v>7</v>
      </c>
      <c r="AT13" s="22">
        <f t="shared" si="8"/>
        <v>22</v>
      </c>
      <c r="AU13" s="22">
        <f t="shared" si="8"/>
        <v>29</v>
      </c>
      <c r="AV13" s="24">
        <v>1</v>
      </c>
      <c r="AW13" s="22">
        <f t="shared" ref="AW13" si="23">IF(AV13=1,AS13,"0")</f>
        <v>7</v>
      </c>
      <c r="AX13" s="22">
        <f t="shared" ref="AX13" si="24">IF(AV13=1,AT13,"0")</f>
        <v>22</v>
      </c>
      <c r="AY13" s="22">
        <f t="shared" ref="AY13" si="25">AW13+AX13</f>
        <v>29</v>
      </c>
      <c r="AZ13" s="22" t="str">
        <f t="shared" ref="AZ13" si="26">IF(AV13=2,AS13,"0")</f>
        <v>0</v>
      </c>
      <c r="BA13" s="22" t="str">
        <f t="shared" ref="BA13" si="27">IF(AV13=2,AT13,"0")</f>
        <v>0</v>
      </c>
      <c r="BB13" s="22">
        <f t="shared" ref="BB13" si="28">AZ13+BA13</f>
        <v>0</v>
      </c>
    </row>
    <row r="14" spans="1:54" s="2" customFormat="1" ht="24.95" customHeight="1" x14ac:dyDescent="0.3">
      <c r="A14" s="4"/>
      <c r="B14" s="25" t="s">
        <v>58</v>
      </c>
      <c r="C14" s="26">
        <f>SUM(C10:C13)</f>
        <v>15</v>
      </c>
      <c r="D14" s="26">
        <f>SUM(D10:D13)</f>
        <v>29</v>
      </c>
      <c r="E14" s="26">
        <f t="shared" ref="E14:G14" si="29">SUM(E10:E13)</f>
        <v>0</v>
      </c>
      <c r="F14" s="26">
        <f t="shared" si="29"/>
        <v>13</v>
      </c>
      <c r="G14" s="26">
        <f t="shared" si="29"/>
        <v>13</v>
      </c>
      <c r="H14" s="26">
        <f>SUM(H10:H13)</f>
        <v>250</v>
      </c>
      <c r="I14" s="26">
        <f>SUM(I10:I13)</f>
        <v>726</v>
      </c>
      <c r="J14" s="26">
        <f t="shared" ref="J14:AK14" si="30">SUM(J10:J13)</f>
        <v>65</v>
      </c>
      <c r="K14" s="26">
        <f t="shared" si="30"/>
        <v>336</v>
      </c>
      <c r="L14" s="26">
        <f t="shared" si="30"/>
        <v>401</v>
      </c>
      <c r="M14" s="26">
        <f t="shared" si="30"/>
        <v>60</v>
      </c>
      <c r="N14" s="26">
        <f t="shared" ref="N14" si="31">SUM(N10:N13)</f>
        <v>45</v>
      </c>
      <c r="O14" s="26">
        <f t="shared" si="30"/>
        <v>4</v>
      </c>
      <c r="P14" s="26">
        <f t="shared" si="30"/>
        <v>26</v>
      </c>
      <c r="Q14" s="26">
        <f t="shared" si="30"/>
        <v>30</v>
      </c>
      <c r="R14" s="26">
        <f t="shared" si="30"/>
        <v>50</v>
      </c>
      <c r="S14" s="26">
        <f t="shared" ref="S14" si="32">SUM(S10:S13)</f>
        <v>125</v>
      </c>
      <c r="T14" s="26">
        <f t="shared" si="30"/>
        <v>9</v>
      </c>
      <c r="U14" s="26">
        <f t="shared" si="30"/>
        <v>38</v>
      </c>
      <c r="V14" s="26">
        <f t="shared" si="30"/>
        <v>47</v>
      </c>
      <c r="W14" s="26">
        <f t="shared" si="30"/>
        <v>0</v>
      </c>
      <c r="X14" s="26">
        <f t="shared" ref="X14" si="33">SUM(X10:X13)</f>
        <v>0</v>
      </c>
      <c r="Y14" s="26">
        <f t="shared" si="30"/>
        <v>1</v>
      </c>
      <c r="Z14" s="26">
        <f t="shared" si="30"/>
        <v>0</v>
      </c>
      <c r="AA14" s="26">
        <f t="shared" si="30"/>
        <v>1</v>
      </c>
      <c r="AB14" s="26">
        <f t="shared" si="30"/>
        <v>0</v>
      </c>
      <c r="AC14" s="26">
        <f t="shared" ref="AC14" si="34">SUM(AC10:AC13)</f>
        <v>8</v>
      </c>
      <c r="AD14" s="26">
        <f t="shared" si="30"/>
        <v>5</v>
      </c>
      <c r="AE14" s="26">
        <f t="shared" si="30"/>
        <v>2</v>
      </c>
      <c r="AF14" s="26">
        <f t="shared" si="30"/>
        <v>7</v>
      </c>
      <c r="AG14" s="26">
        <f t="shared" si="30"/>
        <v>15</v>
      </c>
      <c r="AH14" s="26">
        <f t="shared" ref="AH14" si="35">SUM(AH10:AH13)</f>
        <v>19</v>
      </c>
      <c r="AI14" s="26">
        <f t="shared" si="30"/>
        <v>3</v>
      </c>
      <c r="AJ14" s="26">
        <f t="shared" si="30"/>
        <v>13</v>
      </c>
      <c r="AK14" s="26">
        <f t="shared" si="30"/>
        <v>16</v>
      </c>
      <c r="AL14" s="26">
        <f t="shared" ref="AL14:AP14" si="36">SUM(AL10:AL13)</f>
        <v>0</v>
      </c>
      <c r="AM14" s="26">
        <f t="shared" si="36"/>
        <v>0</v>
      </c>
      <c r="AN14" s="26">
        <f t="shared" si="36"/>
        <v>0</v>
      </c>
      <c r="AO14" s="26">
        <f t="shared" si="36"/>
        <v>0</v>
      </c>
      <c r="AP14" s="26">
        <f t="shared" si="36"/>
        <v>0</v>
      </c>
      <c r="AQ14" s="26">
        <f t="shared" si="7"/>
        <v>390</v>
      </c>
      <c r="AR14" s="26">
        <f t="shared" si="7"/>
        <v>952</v>
      </c>
      <c r="AS14" s="26">
        <f t="shared" si="8"/>
        <v>87</v>
      </c>
      <c r="AT14" s="26">
        <f t="shared" si="8"/>
        <v>428</v>
      </c>
      <c r="AU14" s="26">
        <f t="shared" si="8"/>
        <v>515</v>
      </c>
      <c r="AV14" s="27"/>
      <c r="AW14" s="26">
        <f>SUM(AW10:AW13)</f>
        <v>87</v>
      </c>
      <c r="AX14" s="26">
        <f t="shared" ref="AX14:AY14" si="37">SUM(AX10:AX13)</f>
        <v>428</v>
      </c>
      <c r="AY14" s="26">
        <f t="shared" si="37"/>
        <v>515</v>
      </c>
      <c r="AZ14" s="26">
        <f t="shared" ref="AZ14:BB14" si="38">SUM(AZ10:AZ12)</f>
        <v>0</v>
      </c>
      <c r="BA14" s="26">
        <f t="shared" si="38"/>
        <v>0</v>
      </c>
      <c r="BB14" s="26">
        <f t="shared" si="38"/>
        <v>0</v>
      </c>
    </row>
    <row r="15" spans="1:54" s="2" customFormat="1" ht="24.95" customHeight="1" x14ac:dyDescent="0.3">
      <c r="A15" s="4"/>
      <c r="B15" s="120" t="s">
        <v>117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2"/>
      <c r="AS15" s="26"/>
      <c r="AT15" s="26"/>
      <c r="AU15" s="26"/>
      <c r="AV15" s="27"/>
      <c r="AW15" s="26"/>
      <c r="AX15" s="26"/>
      <c r="AY15" s="26"/>
      <c r="AZ15" s="26"/>
      <c r="BA15" s="26"/>
      <c r="BB15" s="26"/>
    </row>
    <row r="16" spans="1:54" s="2" customFormat="1" ht="24.95" customHeight="1" x14ac:dyDescent="0.3">
      <c r="A16" s="4"/>
      <c r="B16" s="21" t="s">
        <v>113</v>
      </c>
      <c r="C16" s="22">
        <v>10</v>
      </c>
      <c r="D16" s="22">
        <v>25</v>
      </c>
      <c r="E16" s="22">
        <v>3</v>
      </c>
      <c r="F16" s="22">
        <v>15</v>
      </c>
      <c r="G16" s="22">
        <f t="shared" ref="G16" si="39">E16+F16</f>
        <v>18</v>
      </c>
      <c r="H16" s="22">
        <v>0</v>
      </c>
      <c r="I16" s="22">
        <v>0</v>
      </c>
      <c r="J16" s="22">
        <v>0</v>
      </c>
      <c r="K16" s="22">
        <v>0</v>
      </c>
      <c r="L16" s="22">
        <f t="shared" ref="L16" si="40">J16+K16</f>
        <v>0</v>
      </c>
      <c r="M16" s="22">
        <v>40</v>
      </c>
      <c r="N16" s="22">
        <v>56</v>
      </c>
      <c r="O16" s="22">
        <v>11</v>
      </c>
      <c r="P16" s="22">
        <v>28</v>
      </c>
      <c r="Q16" s="22">
        <f t="shared" ref="Q16" si="41">O16+P16</f>
        <v>39</v>
      </c>
      <c r="R16" s="22">
        <v>0</v>
      </c>
      <c r="S16" s="22">
        <v>0</v>
      </c>
      <c r="T16" s="22">
        <v>0</v>
      </c>
      <c r="U16" s="22">
        <v>0</v>
      </c>
      <c r="V16" s="22">
        <f t="shared" ref="V16" si="42">T16+U16</f>
        <v>0</v>
      </c>
      <c r="W16" s="22">
        <v>0</v>
      </c>
      <c r="X16" s="22">
        <v>0</v>
      </c>
      <c r="Y16" s="22">
        <v>0</v>
      </c>
      <c r="Z16" s="22">
        <v>0</v>
      </c>
      <c r="AA16" s="22">
        <f t="shared" ref="AA16" si="43">Y16+Z16</f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f t="shared" ref="AF16" si="44">AD16+AE16</f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f t="shared" ref="AK16" si="45">AI16+AJ16</f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f t="shared" ref="AP16" si="46">AN16+AO16</f>
        <v>0</v>
      </c>
      <c r="AQ16" s="22">
        <f>C16+H16+AG16+M16+R16+W16+AB16</f>
        <v>50</v>
      </c>
      <c r="AR16" s="22">
        <f t="shared" ref="AR16:AR18" si="47">D16+I16+N16+S16+X16+AC16+AH16</f>
        <v>81</v>
      </c>
      <c r="AS16" s="22">
        <f>E16+J16+O16+T16+Y16+AD16+AI16+AN16</f>
        <v>14</v>
      </c>
      <c r="AT16" s="22">
        <f t="shared" ref="AT16" si="48">F16+K16+P16+U16+Z16+AE16+AJ16</f>
        <v>43</v>
      </c>
      <c r="AU16" s="22">
        <f t="shared" ref="AU16" si="49">G16+L16+Q16+V16+AA16+AF16+AK16</f>
        <v>57</v>
      </c>
      <c r="AV16" s="28">
        <v>1</v>
      </c>
      <c r="AW16" s="22">
        <f>IF(AV16=1,AS16,"0")</f>
        <v>14</v>
      </c>
      <c r="AX16" s="22">
        <f>IF(AV16=1,AT16,"0")</f>
        <v>43</v>
      </c>
      <c r="AY16" s="22">
        <f>AW16+AX16</f>
        <v>57</v>
      </c>
      <c r="AZ16" s="22" t="str">
        <f>IF(AV16=2,AS16,"0")</f>
        <v>0</v>
      </c>
      <c r="BA16" s="22" t="str">
        <f>IF(AV16=2,AT16,"0")</f>
        <v>0</v>
      </c>
      <c r="BB16" s="22">
        <f>AZ16+BA16</f>
        <v>0</v>
      </c>
    </row>
    <row r="17" spans="1:54" s="2" customFormat="1" ht="24.95" customHeight="1" x14ac:dyDescent="0.3">
      <c r="A17" s="4"/>
      <c r="B17" s="25" t="s">
        <v>58</v>
      </c>
      <c r="C17" s="26">
        <f>SUM(C16)</f>
        <v>10</v>
      </c>
      <c r="D17" s="26">
        <f>SUM(D16)</f>
        <v>25</v>
      </c>
      <c r="E17" s="26">
        <f>SUM(E16)</f>
        <v>3</v>
      </c>
      <c r="F17" s="26">
        <f>SUM(F16)</f>
        <v>15</v>
      </c>
      <c r="G17" s="26">
        <f t="shared" ref="G17" si="50">SUM(G16)</f>
        <v>18</v>
      </c>
      <c r="H17" s="26">
        <f>H16</f>
        <v>0</v>
      </c>
      <c r="I17" s="26">
        <f>SUM(H17)</f>
        <v>0</v>
      </c>
      <c r="J17" s="22">
        <v>0</v>
      </c>
      <c r="K17" s="22">
        <v>0</v>
      </c>
      <c r="L17" s="22">
        <f t="shared" ref="L17" si="51">J17+K17</f>
        <v>0</v>
      </c>
      <c r="M17" s="26">
        <f>SUM(M16)</f>
        <v>40</v>
      </c>
      <c r="N17" s="26">
        <f>SUM(N16)</f>
        <v>56</v>
      </c>
      <c r="O17" s="26">
        <f t="shared" ref="O17:Q17" si="52">SUM(O16)</f>
        <v>11</v>
      </c>
      <c r="P17" s="26">
        <f t="shared" si="52"/>
        <v>28</v>
      </c>
      <c r="Q17" s="26">
        <f t="shared" si="52"/>
        <v>39</v>
      </c>
      <c r="R17" s="26">
        <f>SUM(R16)</f>
        <v>0</v>
      </c>
      <c r="S17" s="26">
        <f>SUM(S16)</f>
        <v>0</v>
      </c>
      <c r="T17" s="26">
        <f t="shared" ref="T17:V17" si="53">SUM(T16)</f>
        <v>0</v>
      </c>
      <c r="U17" s="26">
        <f t="shared" si="53"/>
        <v>0</v>
      </c>
      <c r="V17" s="26">
        <f t="shared" si="53"/>
        <v>0</v>
      </c>
      <c r="W17" s="26">
        <f>SUM(W16)</f>
        <v>0</v>
      </c>
      <c r="X17" s="26">
        <f>SUM(X16)</f>
        <v>0</v>
      </c>
      <c r="Y17" s="26">
        <f t="shared" ref="Y17:AA17" si="54">SUM(Y16)</f>
        <v>0</v>
      </c>
      <c r="Z17" s="26">
        <f t="shared" si="54"/>
        <v>0</v>
      </c>
      <c r="AA17" s="26">
        <f t="shared" si="54"/>
        <v>0</v>
      </c>
      <c r="AB17" s="26">
        <f>SUM(AB16)</f>
        <v>0</v>
      </c>
      <c r="AC17" s="26">
        <f>SUM(AC16)</f>
        <v>0</v>
      </c>
      <c r="AD17" s="26">
        <f t="shared" ref="AD17:AF17" si="55">SUM(AD16)</f>
        <v>0</v>
      </c>
      <c r="AE17" s="26">
        <f t="shared" si="55"/>
        <v>0</v>
      </c>
      <c r="AF17" s="26">
        <f t="shared" si="55"/>
        <v>0</v>
      </c>
      <c r="AG17" s="26">
        <f>SUM(AG16)</f>
        <v>0</v>
      </c>
      <c r="AH17" s="26">
        <f>SUM(AH16)</f>
        <v>0</v>
      </c>
      <c r="AI17" s="26">
        <f t="shared" ref="AI17" si="56">SUM(AI16)</f>
        <v>0</v>
      </c>
      <c r="AJ17" s="26">
        <f t="shared" ref="AJ17" si="57">SUM(AJ16)</f>
        <v>0</v>
      </c>
      <c r="AK17" s="26">
        <f t="shared" ref="AK17" si="58">SUM(AK16)</f>
        <v>0</v>
      </c>
      <c r="AL17" s="26">
        <f>SUM(AL16)</f>
        <v>0</v>
      </c>
      <c r="AM17" s="26">
        <f>SUM(AM16)</f>
        <v>0</v>
      </c>
      <c r="AN17" s="26">
        <f t="shared" ref="AN17:AP17" si="59">SUM(AN16)</f>
        <v>0</v>
      </c>
      <c r="AO17" s="26">
        <f t="shared" si="59"/>
        <v>0</v>
      </c>
      <c r="AP17" s="26">
        <f t="shared" si="59"/>
        <v>0</v>
      </c>
      <c r="AQ17" s="26">
        <f>SUM(AQ16)</f>
        <v>50</v>
      </c>
      <c r="AR17" s="26">
        <f t="shared" si="47"/>
        <v>81</v>
      </c>
      <c r="AS17" s="26">
        <f>E17+J17+O17+T17+Y17+AD17+AI17+AN17</f>
        <v>14</v>
      </c>
      <c r="AT17" s="26">
        <f t="shared" ref="AT17" si="60">F17+K17+P17+U17+Z17+AE17+AJ17</f>
        <v>43</v>
      </c>
      <c r="AU17" s="26">
        <f t="shared" ref="AU17" si="61">G17+L17+Q17+V17+AA17+AF17+AK17</f>
        <v>57</v>
      </c>
      <c r="AV17" s="27"/>
      <c r="AW17" s="26">
        <f>SUM(AW16)</f>
        <v>14</v>
      </c>
      <c r="AX17" s="26">
        <f>SUM(AX16)</f>
        <v>43</v>
      </c>
      <c r="AY17" s="26">
        <f>SUM(AW17:AX17)</f>
        <v>57</v>
      </c>
      <c r="AZ17" s="26">
        <f>SUM(AZ16)</f>
        <v>0</v>
      </c>
      <c r="BA17" s="26">
        <f>SUM(BA16)</f>
        <v>0</v>
      </c>
      <c r="BB17" s="26">
        <f>SUM(AZ17:BA17)</f>
        <v>0</v>
      </c>
    </row>
    <row r="18" spans="1:54" s="2" customFormat="1" ht="24.95" customHeight="1" x14ac:dyDescent="0.3">
      <c r="A18" s="4"/>
      <c r="B18" s="25" t="s">
        <v>60</v>
      </c>
      <c r="C18" s="26">
        <f t="shared" ref="C18:H18" si="62">C14+C17</f>
        <v>25</v>
      </c>
      <c r="D18" s="26">
        <f t="shared" ref="D18" si="63">D14+D17</f>
        <v>54</v>
      </c>
      <c r="E18" s="26">
        <f t="shared" si="62"/>
        <v>3</v>
      </c>
      <c r="F18" s="26">
        <f t="shared" si="62"/>
        <v>28</v>
      </c>
      <c r="G18" s="26">
        <f t="shared" si="62"/>
        <v>31</v>
      </c>
      <c r="H18" s="26">
        <f t="shared" si="62"/>
        <v>250</v>
      </c>
      <c r="I18" s="26">
        <f t="shared" ref="I18" si="64">I14+I17</f>
        <v>726</v>
      </c>
      <c r="J18" s="26">
        <f t="shared" ref="J18" si="65">J14+J17</f>
        <v>65</v>
      </c>
      <c r="K18" s="26">
        <f t="shared" ref="K18" si="66">K14+K17</f>
        <v>336</v>
      </c>
      <c r="L18" s="26">
        <f>L14+L17</f>
        <v>401</v>
      </c>
      <c r="M18" s="26">
        <f>M14+M17</f>
        <v>100</v>
      </c>
      <c r="N18" s="26">
        <f>N14+N17</f>
        <v>101</v>
      </c>
      <c r="O18" s="26">
        <f t="shared" ref="O18:Q18" si="67">O14+O17</f>
        <v>15</v>
      </c>
      <c r="P18" s="26">
        <f t="shared" si="67"/>
        <v>54</v>
      </c>
      <c r="Q18" s="26">
        <f t="shared" si="67"/>
        <v>69</v>
      </c>
      <c r="R18" s="26">
        <f>R14+R17</f>
        <v>50</v>
      </c>
      <c r="S18" s="26">
        <f>S14+S17</f>
        <v>125</v>
      </c>
      <c r="T18" s="26">
        <f t="shared" ref="T18:V18" si="68">T14+T17</f>
        <v>9</v>
      </c>
      <c r="U18" s="26">
        <f t="shared" si="68"/>
        <v>38</v>
      </c>
      <c r="V18" s="26">
        <f t="shared" si="68"/>
        <v>47</v>
      </c>
      <c r="W18" s="26">
        <f>W14+W17</f>
        <v>0</v>
      </c>
      <c r="X18" s="26">
        <f>X14+X17</f>
        <v>0</v>
      </c>
      <c r="Y18" s="26">
        <f t="shared" ref="Y18:AA18" si="69">Y14+Y17</f>
        <v>1</v>
      </c>
      <c r="Z18" s="26">
        <f t="shared" si="69"/>
        <v>0</v>
      </c>
      <c r="AA18" s="26">
        <f t="shared" si="69"/>
        <v>1</v>
      </c>
      <c r="AB18" s="26">
        <f>AB14+AB17</f>
        <v>0</v>
      </c>
      <c r="AC18" s="26">
        <f>AC14+AC17</f>
        <v>8</v>
      </c>
      <c r="AD18" s="26">
        <f t="shared" ref="AD18:AF18" si="70">AD14+AD17</f>
        <v>5</v>
      </c>
      <c r="AE18" s="26">
        <f t="shared" si="70"/>
        <v>2</v>
      </c>
      <c r="AF18" s="26">
        <f t="shared" si="70"/>
        <v>7</v>
      </c>
      <c r="AG18" s="26">
        <f>AG14+AG17</f>
        <v>15</v>
      </c>
      <c r="AH18" s="26">
        <f>AH14+AH17</f>
        <v>19</v>
      </c>
      <c r="AI18" s="26">
        <f t="shared" ref="AI18" si="71">AI14+AI17</f>
        <v>3</v>
      </c>
      <c r="AJ18" s="26">
        <f t="shared" ref="AJ18" si="72">AJ14+AJ17</f>
        <v>13</v>
      </c>
      <c r="AK18" s="26">
        <f t="shared" ref="AK18" si="73">AK14+AK17</f>
        <v>16</v>
      </c>
      <c r="AL18" s="26">
        <f>AL14+AL17</f>
        <v>0</v>
      </c>
      <c r="AM18" s="26">
        <f>AM14+AM17</f>
        <v>0</v>
      </c>
      <c r="AN18" s="26">
        <f t="shared" ref="AN18:AP18" si="74">AN14+AN17</f>
        <v>0</v>
      </c>
      <c r="AO18" s="26">
        <f t="shared" si="74"/>
        <v>0</v>
      </c>
      <c r="AP18" s="26">
        <f t="shared" si="74"/>
        <v>0</v>
      </c>
      <c r="AQ18" s="26">
        <f>AQ14+AQ17</f>
        <v>440</v>
      </c>
      <c r="AR18" s="26">
        <f t="shared" si="47"/>
        <v>1033</v>
      </c>
      <c r="AS18" s="26">
        <f t="shared" ref="AS18" si="75">AS14+AS17</f>
        <v>101</v>
      </c>
      <c r="AT18" s="26">
        <f t="shared" ref="AT18" si="76">AT14+AT17</f>
        <v>471</v>
      </c>
      <c r="AU18" s="26">
        <f t="shared" ref="AU18" si="77">AU14+AU17</f>
        <v>572</v>
      </c>
      <c r="AV18" s="27"/>
      <c r="AW18" s="26">
        <f>AW14+AW17</f>
        <v>101</v>
      </c>
      <c r="AX18" s="26">
        <f t="shared" ref="AX18:BB18" si="78">AX14+AX17</f>
        <v>471</v>
      </c>
      <c r="AY18" s="26">
        <f t="shared" si="78"/>
        <v>572</v>
      </c>
      <c r="AZ18" s="26">
        <f t="shared" si="78"/>
        <v>0</v>
      </c>
      <c r="BA18" s="26">
        <f t="shared" si="78"/>
        <v>0</v>
      </c>
      <c r="BB18" s="26">
        <f t="shared" si="78"/>
        <v>0</v>
      </c>
    </row>
    <row r="19" spans="1:54" s="2" customFormat="1" ht="24.95" customHeight="1" x14ac:dyDescent="0.3">
      <c r="A19" s="4"/>
      <c r="B19" s="11" t="s">
        <v>78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7"/>
      <c r="AW19" s="26"/>
      <c r="AX19" s="26"/>
      <c r="AY19" s="26"/>
      <c r="AZ19" s="26"/>
      <c r="BA19" s="26"/>
      <c r="BB19" s="26"/>
    </row>
    <row r="20" spans="1:54" s="2" customFormat="1" ht="24.95" customHeight="1" x14ac:dyDescent="0.3">
      <c r="A20" s="4"/>
      <c r="B20" s="5" t="s">
        <v>57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7"/>
      <c r="AW20" s="26"/>
      <c r="AX20" s="26"/>
      <c r="AY20" s="26"/>
      <c r="AZ20" s="26"/>
      <c r="BA20" s="26"/>
      <c r="BB20" s="26"/>
    </row>
    <row r="21" spans="1:54" s="2" customFormat="1" ht="24.95" customHeight="1" x14ac:dyDescent="0.3">
      <c r="A21" s="4"/>
      <c r="B21" s="21" t="s">
        <v>113</v>
      </c>
      <c r="C21" s="22">
        <v>0</v>
      </c>
      <c r="D21" s="22">
        <v>0</v>
      </c>
      <c r="E21" s="22">
        <v>0</v>
      </c>
      <c r="F21" s="22">
        <v>0</v>
      </c>
      <c r="G21" s="22">
        <f t="shared" ref="G21" si="79">E21+F21</f>
        <v>0</v>
      </c>
      <c r="H21" s="22">
        <v>20</v>
      </c>
      <c r="I21" s="22">
        <f>11+21</f>
        <v>32</v>
      </c>
      <c r="J21" s="22">
        <f>1+3</f>
        <v>4</v>
      </c>
      <c r="K21" s="22">
        <f>6+17</f>
        <v>23</v>
      </c>
      <c r="L21" s="22">
        <f t="shared" ref="L21" si="80">J21+K21</f>
        <v>27</v>
      </c>
      <c r="M21" s="22">
        <v>30</v>
      </c>
      <c r="N21" s="22">
        <v>3</v>
      </c>
      <c r="O21" s="22">
        <v>0</v>
      </c>
      <c r="P21" s="22">
        <v>5</v>
      </c>
      <c r="Q21" s="22">
        <f t="shared" ref="Q21:Q22" si="81">O21+P21</f>
        <v>5</v>
      </c>
      <c r="R21" s="22">
        <v>10</v>
      </c>
      <c r="S21" s="22">
        <v>3</v>
      </c>
      <c r="T21" s="22">
        <v>2</v>
      </c>
      <c r="U21" s="22">
        <v>2</v>
      </c>
      <c r="V21" s="22">
        <f t="shared" ref="V21:V22" si="82">T21+U21</f>
        <v>4</v>
      </c>
      <c r="W21" s="22">
        <v>20</v>
      </c>
      <c r="X21" s="22">
        <v>28</v>
      </c>
      <c r="Y21" s="22">
        <v>1</v>
      </c>
      <c r="Z21" s="22">
        <v>3</v>
      </c>
      <c r="AA21" s="22">
        <f t="shared" ref="AA21:AA22" si="83">Y21+Z21</f>
        <v>4</v>
      </c>
      <c r="AB21" s="22">
        <v>0</v>
      </c>
      <c r="AC21" s="22">
        <v>1</v>
      </c>
      <c r="AD21" s="22">
        <v>1</v>
      </c>
      <c r="AE21" s="22">
        <v>0</v>
      </c>
      <c r="AF21" s="22">
        <f t="shared" ref="AF21:AF22" si="84">AD21+AE21</f>
        <v>1</v>
      </c>
      <c r="AG21" s="22">
        <v>0</v>
      </c>
      <c r="AH21" s="22">
        <v>0</v>
      </c>
      <c r="AI21" s="22">
        <v>0</v>
      </c>
      <c r="AJ21" s="22">
        <v>0</v>
      </c>
      <c r="AK21" s="22">
        <f t="shared" ref="AK21" si="85">AI21+AJ21</f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f t="shared" ref="AP21:AP22" si="86">AN21+AO21</f>
        <v>0</v>
      </c>
      <c r="AQ21" s="22">
        <f>C21+H21+AG21+M21+R21+W21+AB21</f>
        <v>80</v>
      </c>
      <c r="AR21" s="22">
        <f t="shared" ref="AR21:AR24" si="87">D21+I21+N21+S21+X21+AC21+AH21</f>
        <v>67</v>
      </c>
      <c r="AS21" s="22">
        <f t="shared" ref="AS21" si="88">E21+J21+O21+T21+Y21+AD21+AI21</f>
        <v>8</v>
      </c>
      <c r="AT21" s="22">
        <f t="shared" ref="AT21" si="89">F21+K21+P21+U21+Z21+AE21+AJ21</f>
        <v>33</v>
      </c>
      <c r="AU21" s="22">
        <f t="shared" ref="AU21" si="90">G21+L21+Q21+V21+AA21+AF21+AK21</f>
        <v>41</v>
      </c>
      <c r="AV21" s="28">
        <v>1</v>
      </c>
      <c r="AW21" s="22">
        <f>IF(AV21=1,AS21,"0")</f>
        <v>8</v>
      </c>
      <c r="AX21" s="22">
        <f>IF(AV21=1,AT21,"0")</f>
        <v>33</v>
      </c>
      <c r="AY21" s="22">
        <f>AW21+AX21</f>
        <v>41</v>
      </c>
      <c r="AZ21" s="22" t="str">
        <f>IF(AV21=2,AS21,"0")</f>
        <v>0</v>
      </c>
      <c r="BA21" s="22" t="str">
        <f>IF(AV21=2,AT21,"0")</f>
        <v>0</v>
      </c>
      <c r="BB21" s="22">
        <f>AZ21+BA21</f>
        <v>0</v>
      </c>
    </row>
    <row r="22" spans="1:54" s="2" customFormat="1" ht="24.95" customHeight="1" x14ac:dyDescent="0.3">
      <c r="A22" s="4"/>
      <c r="B22" s="21" t="s">
        <v>75</v>
      </c>
      <c r="C22" s="22">
        <v>0</v>
      </c>
      <c r="D22" s="22">
        <v>0</v>
      </c>
      <c r="E22" s="22">
        <v>0</v>
      </c>
      <c r="F22" s="22">
        <v>0</v>
      </c>
      <c r="G22" s="22">
        <f t="shared" ref="G22" si="91">E22+F22</f>
        <v>0</v>
      </c>
      <c r="H22" s="22">
        <v>20</v>
      </c>
      <c r="I22" s="22">
        <f>14+17</f>
        <v>31</v>
      </c>
      <c r="J22" s="22">
        <f>0+2</f>
        <v>2</v>
      </c>
      <c r="K22" s="22">
        <f>3+5</f>
        <v>8</v>
      </c>
      <c r="L22" s="22">
        <f t="shared" ref="L22" si="92">J22+K22</f>
        <v>10</v>
      </c>
      <c r="M22" s="22">
        <v>30</v>
      </c>
      <c r="N22" s="22">
        <v>10</v>
      </c>
      <c r="O22" s="22">
        <v>0</v>
      </c>
      <c r="P22" s="22">
        <v>7</v>
      </c>
      <c r="Q22" s="22">
        <f t="shared" si="81"/>
        <v>7</v>
      </c>
      <c r="R22" s="22">
        <v>10</v>
      </c>
      <c r="S22" s="22">
        <v>0</v>
      </c>
      <c r="T22" s="22">
        <v>0</v>
      </c>
      <c r="U22" s="22">
        <v>1</v>
      </c>
      <c r="V22" s="22">
        <f t="shared" si="82"/>
        <v>1</v>
      </c>
      <c r="W22" s="22">
        <v>30</v>
      </c>
      <c r="X22" s="22">
        <v>68</v>
      </c>
      <c r="Y22" s="22">
        <v>7</v>
      </c>
      <c r="Z22" s="22">
        <v>18</v>
      </c>
      <c r="AA22" s="22">
        <f t="shared" si="83"/>
        <v>25</v>
      </c>
      <c r="AB22" s="22">
        <v>0</v>
      </c>
      <c r="AC22" s="22">
        <v>0</v>
      </c>
      <c r="AD22" s="22">
        <v>0</v>
      </c>
      <c r="AE22" s="22">
        <v>0</v>
      </c>
      <c r="AF22" s="22">
        <f t="shared" si="84"/>
        <v>0</v>
      </c>
      <c r="AG22" s="22">
        <v>0</v>
      </c>
      <c r="AH22" s="22">
        <v>0</v>
      </c>
      <c r="AI22" s="22">
        <v>1</v>
      </c>
      <c r="AJ22" s="22">
        <v>0</v>
      </c>
      <c r="AK22" s="22">
        <f t="shared" ref="AK22" si="93">AI22+AJ22</f>
        <v>1</v>
      </c>
      <c r="AL22" s="22">
        <v>0</v>
      </c>
      <c r="AM22" s="22">
        <v>0</v>
      </c>
      <c r="AN22" s="22">
        <v>0</v>
      </c>
      <c r="AO22" s="22">
        <v>0</v>
      </c>
      <c r="AP22" s="22">
        <f t="shared" si="86"/>
        <v>0</v>
      </c>
      <c r="AQ22" s="22">
        <f>C22+H22+AG22+M22+R22+W22+AB22</f>
        <v>90</v>
      </c>
      <c r="AR22" s="22">
        <f t="shared" si="87"/>
        <v>109</v>
      </c>
      <c r="AS22" s="22">
        <f t="shared" ref="AS22" si="94">E22+J22+O22+T22+Y22+AD22+AI22</f>
        <v>10</v>
      </c>
      <c r="AT22" s="22">
        <f t="shared" ref="AT22" si="95">F22+K22+P22+U22+Z22+AE22+AJ22</f>
        <v>34</v>
      </c>
      <c r="AU22" s="22">
        <f t="shared" ref="AU22" si="96">G22+L22+Q22+V22+AA22+AF22+AK22</f>
        <v>44</v>
      </c>
      <c r="AV22" s="28">
        <v>1</v>
      </c>
      <c r="AW22" s="22">
        <f>IF(AV22=1,AS22,"0")</f>
        <v>10</v>
      </c>
      <c r="AX22" s="22">
        <f>IF(AV22=1,AT22,"0")</f>
        <v>34</v>
      </c>
      <c r="AY22" s="22">
        <f>AW22+AX22</f>
        <v>44</v>
      </c>
      <c r="AZ22" s="22" t="str">
        <f>IF(AV22=2,AS22,"0")</f>
        <v>0</v>
      </c>
      <c r="BA22" s="22" t="str">
        <f>IF(AV22=2,AT22,"0")</f>
        <v>0</v>
      </c>
      <c r="BB22" s="22">
        <f>AZ22+BA22</f>
        <v>0</v>
      </c>
    </row>
    <row r="23" spans="1:54" s="2" customFormat="1" ht="24.95" customHeight="1" x14ac:dyDescent="0.3">
      <c r="A23" s="4"/>
      <c r="B23" s="25" t="s">
        <v>58</v>
      </c>
      <c r="C23" s="26">
        <f>SUM(C22)</f>
        <v>0</v>
      </c>
      <c r="D23" s="26">
        <f>SUM(D22)</f>
        <v>0</v>
      </c>
      <c r="E23" s="26">
        <f>SUM(E21:E22)</f>
        <v>0</v>
      </c>
      <c r="F23" s="26">
        <f t="shared" ref="F23:G23" si="97">SUM(F21:F22)</f>
        <v>0</v>
      </c>
      <c r="G23" s="26">
        <f t="shared" si="97"/>
        <v>0</v>
      </c>
      <c r="H23" s="26">
        <f>SUM(H21:H22)</f>
        <v>40</v>
      </c>
      <c r="I23" s="26">
        <f>SUM(I21:I22)</f>
        <v>63</v>
      </c>
      <c r="J23" s="26">
        <f>SUM(J21:J22)</f>
        <v>6</v>
      </c>
      <c r="K23" s="26">
        <f t="shared" ref="K23:L23" si="98">SUM(K21:K22)</f>
        <v>31</v>
      </c>
      <c r="L23" s="26">
        <f t="shared" si="98"/>
        <v>37</v>
      </c>
      <c r="M23" s="26">
        <f>SUM(M21:M22)</f>
        <v>60</v>
      </c>
      <c r="N23" s="26">
        <f>SUM(N21:N22)</f>
        <v>13</v>
      </c>
      <c r="O23" s="26">
        <f t="shared" ref="O23:AU23" si="99">SUM(O21:O22)</f>
        <v>0</v>
      </c>
      <c r="P23" s="26">
        <f t="shared" si="99"/>
        <v>12</v>
      </c>
      <c r="Q23" s="26">
        <f t="shared" si="99"/>
        <v>12</v>
      </c>
      <c r="R23" s="26">
        <f t="shared" si="99"/>
        <v>20</v>
      </c>
      <c r="S23" s="26">
        <f t="shared" ref="S23" si="100">SUM(S21:S22)</f>
        <v>3</v>
      </c>
      <c r="T23" s="26">
        <f t="shared" si="99"/>
        <v>2</v>
      </c>
      <c r="U23" s="26">
        <f t="shared" si="99"/>
        <v>3</v>
      </c>
      <c r="V23" s="26">
        <f t="shared" si="99"/>
        <v>5</v>
      </c>
      <c r="W23" s="26">
        <f t="shared" si="99"/>
        <v>50</v>
      </c>
      <c r="X23" s="26">
        <f t="shared" ref="X23" si="101">SUM(X21:X22)</f>
        <v>96</v>
      </c>
      <c r="Y23" s="26">
        <f t="shared" si="99"/>
        <v>8</v>
      </c>
      <c r="Z23" s="26">
        <f t="shared" si="99"/>
        <v>21</v>
      </c>
      <c r="AA23" s="26">
        <f t="shared" si="99"/>
        <v>29</v>
      </c>
      <c r="AB23" s="26">
        <f t="shared" si="99"/>
        <v>0</v>
      </c>
      <c r="AC23" s="26">
        <f t="shared" ref="AC23" si="102">SUM(AC21:AC22)</f>
        <v>1</v>
      </c>
      <c r="AD23" s="26">
        <f t="shared" si="99"/>
        <v>1</v>
      </c>
      <c r="AE23" s="26">
        <f t="shared" si="99"/>
        <v>0</v>
      </c>
      <c r="AF23" s="26">
        <f t="shared" si="99"/>
        <v>1</v>
      </c>
      <c r="AG23" s="26">
        <f t="shared" si="99"/>
        <v>0</v>
      </c>
      <c r="AH23" s="26">
        <f t="shared" ref="AH23" si="103">SUM(AH21:AH22)</f>
        <v>0</v>
      </c>
      <c r="AI23" s="26">
        <f t="shared" si="99"/>
        <v>1</v>
      </c>
      <c r="AJ23" s="26">
        <f t="shared" si="99"/>
        <v>0</v>
      </c>
      <c r="AK23" s="26">
        <f t="shared" si="99"/>
        <v>1</v>
      </c>
      <c r="AL23" s="26">
        <f t="shared" ref="AL23:AP23" si="104">SUM(AL21:AL22)</f>
        <v>0</v>
      </c>
      <c r="AM23" s="26">
        <f t="shared" si="104"/>
        <v>0</v>
      </c>
      <c r="AN23" s="26">
        <f t="shared" si="104"/>
        <v>0</v>
      </c>
      <c r="AO23" s="26">
        <f t="shared" si="104"/>
        <v>0</v>
      </c>
      <c r="AP23" s="26">
        <f t="shared" si="104"/>
        <v>0</v>
      </c>
      <c r="AQ23" s="26">
        <f t="shared" si="99"/>
        <v>170</v>
      </c>
      <c r="AR23" s="22">
        <f t="shared" si="87"/>
        <v>176</v>
      </c>
      <c r="AS23" s="26">
        <f t="shared" si="99"/>
        <v>18</v>
      </c>
      <c r="AT23" s="26">
        <f t="shared" si="99"/>
        <v>67</v>
      </c>
      <c r="AU23" s="26">
        <f t="shared" si="99"/>
        <v>85</v>
      </c>
      <c r="AV23" s="28"/>
      <c r="AW23" s="26">
        <f>SUM(AW21:AW22)</f>
        <v>18</v>
      </c>
      <c r="AX23" s="26">
        <f>SUM(AX21:AX22)</f>
        <v>67</v>
      </c>
      <c r="AY23" s="26">
        <f>SUM(AY21:AY22)</f>
        <v>85</v>
      </c>
      <c r="AZ23" s="26">
        <f>SUM(AZ22)</f>
        <v>0</v>
      </c>
      <c r="BA23" s="26">
        <f>SUM(BA22)</f>
        <v>0</v>
      </c>
      <c r="BB23" s="26">
        <f>SUM(AZ23:BA23)</f>
        <v>0</v>
      </c>
    </row>
    <row r="24" spans="1:54" s="2" customFormat="1" ht="24.95" customHeight="1" x14ac:dyDescent="0.3">
      <c r="A24" s="4"/>
      <c r="B24" s="25" t="s">
        <v>79</v>
      </c>
      <c r="C24" s="26">
        <f>C23</f>
        <v>0</v>
      </c>
      <c r="D24" s="26">
        <f>D23</f>
        <v>0</v>
      </c>
      <c r="E24" s="26">
        <f t="shared" ref="E24" si="105">E23</f>
        <v>0</v>
      </c>
      <c r="F24" s="26">
        <f t="shared" ref="F24" si="106">F23</f>
        <v>0</v>
      </c>
      <c r="G24" s="26">
        <f t="shared" ref="G24" si="107">G23</f>
        <v>0</v>
      </c>
      <c r="H24" s="26">
        <f t="shared" ref="H24:I24" si="108">H23</f>
        <v>40</v>
      </c>
      <c r="I24" s="26">
        <f t="shared" si="108"/>
        <v>63</v>
      </c>
      <c r="J24" s="26">
        <f t="shared" ref="J24" si="109">J23</f>
        <v>6</v>
      </c>
      <c r="K24" s="26">
        <f t="shared" ref="K24" si="110">K23</f>
        <v>31</v>
      </c>
      <c r="L24" s="26">
        <f t="shared" ref="L24:AF24" si="111">L23</f>
        <v>37</v>
      </c>
      <c r="M24" s="26">
        <f t="shared" si="111"/>
        <v>60</v>
      </c>
      <c r="N24" s="26">
        <f t="shared" ref="N24" si="112">N23</f>
        <v>13</v>
      </c>
      <c r="O24" s="26">
        <f t="shared" si="111"/>
        <v>0</v>
      </c>
      <c r="P24" s="26">
        <f t="shared" si="111"/>
        <v>12</v>
      </c>
      <c r="Q24" s="26">
        <f t="shared" si="111"/>
        <v>12</v>
      </c>
      <c r="R24" s="26">
        <f t="shared" si="111"/>
        <v>20</v>
      </c>
      <c r="S24" s="26">
        <f t="shared" ref="S24" si="113">S23</f>
        <v>3</v>
      </c>
      <c r="T24" s="26">
        <f t="shared" si="111"/>
        <v>2</v>
      </c>
      <c r="U24" s="26">
        <f t="shared" si="111"/>
        <v>3</v>
      </c>
      <c r="V24" s="26">
        <f t="shared" si="111"/>
        <v>5</v>
      </c>
      <c r="W24" s="26">
        <f t="shared" si="111"/>
        <v>50</v>
      </c>
      <c r="X24" s="26">
        <f t="shared" ref="X24" si="114">X23</f>
        <v>96</v>
      </c>
      <c r="Y24" s="26">
        <f t="shared" si="111"/>
        <v>8</v>
      </c>
      <c r="Z24" s="26">
        <f t="shared" si="111"/>
        <v>21</v>
      </c>
      <c r="AA24" s="26">
        <f t="shared" si="111"/>
        <v>29</v>
      </c>
      <c r="AB24" s="26">
        <f t="shared" si="111"/>
        <v>0</v>
      </c>
      <c r="AC24" s="26">
        <f t="shared" ref="AC24" si="115">AC23</f>
        <v>1</v>
      </c>
      <c r="AD24" s="26">
        <f t="shared" si="111"/>
        <v>1</v>
      </c>
      <c r="AE24" s="26">
        <f t="shared" si="111"/>
        <v>0</v>
      </c>
      <c r="AF24" s="26">
        <f t="shared" si="111"/>
        <v>1</v>
      </c>
      <c r="AG24" s="26">
        <f t="shared" ref="AG24:AH24" si="116">AG23</f>
        <v>0</v>
      </c>
      <c r="AH24" s="26">
        <f t="shared" si="116"/>
        <v>0</v>
      </c>
      <c r="AI24" s="26">
        <f t="shared" ref="AI24" si="117">AI23</f>
        <v>1</v>
      </c>
      <c r="AJ24" s="26">
        <f t="shared" ref="AJ24" si="118">AJ23</f>
        <v>0</v>
      </c>
      <c r="AK24" s="26">
        <f t="shared" ref="AK24:AO24" si="119">AK23</f>
        <v>1</v>
      </c>
      <c r="AL24" s="26">
        <f t="shared" si="119"/>
        <v>0</v>
      </c>
      <c r="AM24" s="26">
        <f t="shared" si="119"/>
        <v>0</v>
      </c>
      <c r="AN24" s="26">
        <f t="shared" si="119"/>
        <v>0</v>
      </c>
      <c r="AO24" s="26">
        <f t="shared" si="119"/>
        <v>0</v>
      </c>
      <c r="AP24" s="26">
        <f t="shared" ref="AP24" si="120">AP23</f>
        <v>0</v>
      </c>
      <c r="AQ24" s="26">
        <f t="shared" ref="AQ24" si="121">AQ23</f>
        <v>170</v>
      </c>
      <c r="AR24" s="22">
        <f t="shared" si="87"/>
        <v>176</v>
      </c>
      <c r="AS24" s="26">
        <f t="shared" ref="AS24" si="122">AS23</f>
        <v>18</v>
      </c>
      <c r="AT24" s="26">
        <f t="shared" ref="AT24" si="123">AT23</f>
        <v>67</v>
      </c>
      <c r="AU24" s="26">
        <f t="shared" ref="AU24" si="124">AU23</f>
        <v>85</v>
      </c>
      <c r="AV24" s="27"/>
      <c r="AW24" s="26">
        <f>AW23</f>
        <v>18</v>
      </c>
      <c r="AX24" s="26">
        <f t="shared" ref="AX24" si="125">AX23</f>
        <v>67</v>
      </c>
      <c r="AY24" s="26">
        <f t="shared" ref="AY24" si="126">AY23</f>
        <v>85</v>
      </c>
      <c r="AZ24" s="26">
        <f t="shared" ref="AZ24" si="127">AZ23</f>
        <v>0</v>
      </c>
      <c r="BA24" s="26">
        <f t="shared" ref="BA24" si="128">BA23</f>
        <v>0</v>
      </c>
      <c r="BB24" s="26">
        <f t="shared" ref="BB24" si="129">BB23</f>
        <v>0</v>
      </c>
    </row>
    <row r="25" spans="1:54" s="2" customFormat="1" ht="24.95" customHeight="1" x14ac:dyDescent="0.3">
      <c r="A25" s="29"/>
      <c r="B25" s="30" t="s">
        <v>41</v>
      </c>
      <c r="C25" s="31">
        <f>C18+C24</f>
        <v>25</v>
      </c>
      <c r="D25" s="31">
        <f>D18+D24</f>
        <v>54</v>
      </c>
      <c r="E25" s="31">
        <f t="shared" ref="E25:AT25" si="130">E18+E24</f>
        <v>3</v>
      </c>
      <c r="F25" s="31">
        <f t="shared" si="130"/>
        <v>28</v>
      </c>
      <c r="G25" s="31">
        <f t="shared" si="130"/>
        <v>31</v>
      </c>
      <c r="H25" s="31">
        <f>H18+H24</f>
        <v>290</v>
      </c>
      <c r="I25" s="31">
        <f>I18+I24</f>
        <v>789</v>
      </c>
      <c r="J25" s="31">
        <f t="shared" si="130"/>
        <v>71</v>
      </c>
      <c r="K25" s="31">
        <f t="shared" si="130"/>
        <v>367</v>
      </c>
      <c r="L25" s="31">
        <f>L18+L24</f>
        <v>438</v>
      </c>
      <c r="M25" s="31">
        <f t="shared" ref="M25:AF25" si="131">M18+M24</f>
        <v>160</v>
      </c>
      <c r="N25" s="31">
        <f t="shared" ref="N25" si="132">N18+N24</f>
        <v>114</v>
      </c>
      <c r="O25" s="31">
        <f t="shared" si="131"/>
        <v>15</v>
      </c>
      <c r="P25" s="31">
        <f t="shared" si="131"/>
        <v>66</v>
      </c>
      <c r="Q25" s="31">
        <f t="shared" si="131"/>
        <v>81</v>
      </c>
      <c r="R25" s="31">
        <f t="shared" si="131"/>
        <v>70</v>
      </c>
      <c r="S25" s="31">
        <f t="shared" ref="S25" si="133">S18+S24</f>
        <v>128</v>
      </c>
      <c r="T25" s="31">
        <f t="shared" si="131"/>
        <v>11</v>
      </c>
      <c r="U25" s="31">
        <f t="shared" si="131"/>
        <v>41</v>
      </c>
      <c r="V25" s="31">
        <f t="shared" si="131"/>
        <v>52</v>
      </c>
      <c r="W25" s="31">
        <f t="shared" si="131"/>
        <v>50</v>
      </c>
      <c r="X25" s="31">
        <f t="shared" ref="X25" si="134">X18+X24</f>
        <v>96</v>
      </c>
      <c r="Y25" s="31">
        <f t="shared" si="131"/>
        <v>9</v>
      </c>
      <c r="Z25" s="31">
        <f t="shared" si="131"/>
        <v>21</v>
      </c>
      <c r="AA25" s="31">
        <f t="shared" si="131"/>
        <v>30</v>
      </c>
      <c r="AB25" s="31">
        <f t="shared" si="131"/>
        <v>0</v>
      </c>
      <c r="AC25" s="31">
        <f t="shared" ref="AC25" si="135">AC18+AC24</f>
        <v>9</v>
      </c>
      <c r="AD25" s="31">
        <f t="shared" si="131"/>
        <v>6</v>
      </c>
      <c r="AE25" s="31">
        <f t="shared" si="131"/>
        <v>2</v>
      </c>
      <c r="AF25" s="31">
        <f t="shared" si="131"/>
        <v>8</v>
      </c>
      <c r="AG25" s="31">
        <f t="shared" si="130"/>
        <v>15</v>
      </c>
      <c r="AH25" s="31">
        <f t="shared" ref="AH25" si="136">AH18+AH24</f>
        <v>19</v>
      </c>
      <c r="AI25" s="31">
        <f t="shared" si="130"/>
        <v>4</v>
      </c>
      <c r="AJ25" s="31">
        <f t="shared" si="130"/>
        <v>13</v>
      </c>
      <c r="AK25" s="31">
        <f t="shared" si="130"/>
        <v>17</v>
      </c>
      <c r="AL25" s="31">
        <f t="shared" ref="AL25:AP25" si="137">AL18+AL24</f>
        <v>0</v>
      </c>
      <c r="AM25" s="31">
        <f t="shared" si="137"/>
        <v>0</v>
      </c>
      <c r="AN25" s="31">
        <f t="shared" si="137"/>
        <v>0</v>
      </c>
      <c r="AO25" s="31">
        <f t="shared" si="137"/>
        <v>0</v>
      </c>
      <c r="AP25" s="31">
        <f t="shared" si="137"/>
        <v>0</v>
      </c>
      <c r="AQ25" s="31">
        <f>AQ18+AQ24</f>
        <v>610</v>
      </c>
      <c r="AR25" s="31">
        <f>AR18+AR24</f>
        <v>1209</v>
      </c>
      <c r="AS25" s="31">
        <f>AS18+AS24</f>
        <v>119</v>
      </c>
      <c r="AT25" s="31">
        <f t="shared" si="130"/>
        <v>538</v>
      </c>
      <c r="AU25" s="31">
        <f>AU18+AU24</f>
        <v>657</v>
      </c>
      <c r="AV25" s="32"/>
      <c r="AW25" s="31">
        <f>AW18+AW24</f>
        <v>119</v>
      </c>
      <c r="AX25" s="31">
        <f>AX18+AX24</f>
        <v>538</v>
      </c>
      <c r="AY25" s="31">
        <f>AY18+AY24</f>
        <v>657</v>
      </c>
      <c r="AZ25" s="31">
        <f t="shared" ref="AZ25:BB25" si="138">AZ18</f>
        <v>0</v>
      </c>
      <c r="BA25" s="31">
        <f t="shared" si="138"/>
        <v>0</v>
      </c>
      <c r="BB25" s="31">
        <f t="shared" si="138"/>
        <v>0</v>
      </c>
    </row>
    <row r="26" spans="1:54" ht="24.95" customHeight="1" x14ac:dyDescent="0.3">
      <c r="A26" s="4" t="s">
        <v>97</v>
      </c>
      <c r="B26" s="5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5"/>
      <c r="AT26" s="35"/>
      <c r="AU26" s="35"/>
      <c r="AV26" s="36"/>
      <c r="AW26" s="35"/>
      <c r="AX26" s="35"/>
      <c r="AY26" s="35"/>
      <c r="AZ26" s="35"/>
      <c r="BA26" s="35"/>
      <c r="BB26" s="37"/>
    </row>
    <row r="27" spans="1:54" ht="24.95" customHeight="1" x14ac:dyDescent="0.3">
      <c r="A27" s="4"/>
      <c r="B27" s="11" t="s">
        <v>59</v>
      </c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5"/>
      <c r="AT27" s="35"/>
      <c r="AU27" s="35"/>
      <c r="AV27" s="36"/>
      <c r="AW27" s="35"/>
      <c r="AX27" s="35"/>
      <c r="AY27" s="35"/>
      <c r="AZ27" s="35"/>
      <c r="BA27" s="35"/>
      <c r="BB27" s="37"/>
    </row>
    <row r="28" spans="1:54" ht="24.95" customHeight="1" x14ac:dyDescent="0.3">
      <c r="A28" s="12"/>
      <c r="B28" s="5" t="s">
        <v>56</v>
      </c>
      <c r="C28" s="38"/>
      <c r="D28" s="126"/>
      <c r="E28" s="39"/>
      <c r="F28" s="39"/>
      <c r="G28" s="34"/>
      <c r="H28" s="39"/>
      <c r="I28" s="39"/>
      <c r="J28" s="40"/>
      <c r="K28" s="40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9"/>
      <c r="AH28" s="39"/>
      <c r="AI28" s="39"/>
      <c r="AJ28" s="39"/>
      <c r="AK28" s="34"/>
      <c r="AL28" s="34"/>
      <c r="AM28" s="34"/>
      <c r="AN28" s="34"/>
      <c r="AO28" s="34"/>
      <c r="AP28" s="34"/>
      <c r="AQ28" s="34"/>
      <c r="AR28" s="34"/>
      <c r="AS28" s="35"/>
      <c r="AT28" s="35"/>
      <c r="AU28" s="35"/>
      <c r="AV28" s="36"/>
      <c r="AW28" s="35"/>
      <c r="AX28" s="35"/>
      <c r="AY28" s="35"/>
      <c r="AZ28" s="35"/>
      <c r="BA28" s="35"/>
      <c r="BB28" s="37"/>
    </row>
    <row r="29" spans="1:54" ht="24.95" customHeight="1" x14ac:dyDescent="0.3">
      <c r="A29" s="20"/>
      <c r="B29" s="21" t="s">
        <v>16</v>
      </c>
      <c r="C29" s="22">
        <v>10</v>
      </c>
      <c r="D29" s="22">
        <v>10</v>
      </c>
      <c r="E29" s="22">
        <v>4</v>
      </c>
      <c r="F29" s="22">
        <v>4</v>
      </c>
      <c r="G29" s="22">
        <f t="shared" ref="G29:G34" si="139">E29+F29</f>
        <v>8</v>
      </c>
      <c r="H29" s="22">
        <v>5</v>
      </c>
      <c r="I29" s="22">
        <f>13+11</f>
        <v>24</v>
      </c>
      <c r="J29" s="22">
        <f>1+2</f>
        <v>3</v>
      </c>
      <c r="K29" s="22">
        <f>4+3</f>
        <v>7</v>
      </c>
      <c r="L29" s="22">
        <f t="shared" ref="L29:L34" si="140">J29+K29</f>
        <v>10</v>
      </c>
      <c r="M29" s="22">
        <v>5</v>
      </c>
      <c r="N29" s="22">
        <f>8+2</f>
        <v>10</v>
      </c>
      <c r="O29" s="22">
        <f>2+1</f>
        <v>3</v>
      </c>
      <c r="P29" s="22">
        <v>3</v>
      </c>
      <c r="Q29" s="22">
        <f t="shared" ref="Q29:Q34" si="141">O29+P29</f>
        <v>6</v>
      </c>
      <c r="R29" s="22">
        <v>5</v>
      </c>
      <c r="S29" s="22">
        <v>4</v>
      </c>
      <c r="T29" s="22">
        <v>1</v>
      </c>
      <c r="U29" s="22">
        <v>1</v>
      </c>
      <c r="V29" s="22">
        <f t="shared" ref="V29:V34" si="142">T29+U29</f>
        <v>2</v>
      </c>
      <c r="W29" s="22">
        <v>5</v>
      </c>
      <c r="X29" s="22">
        <v>10</v>
      </c>
      <c r="Y29" s="22">
        <v>3</v>
      </c>
      <c r="Z29" s="22">
        <v>1</v>
      </c>
      <c r="AA29" s="22">
        <f t="shared" ref="AA29:AA34" si="143">Y29+Z29</f>
        <v>4</v>
      </c>
      <c r="AB29" s="22">
        <v>0</v>
      </c>
      <c r="AC29" s="22">
        <v>0</v>
      </c>
      <c r="AD29" s="22">
        <v>0</v>
      </c>
      <c r="AE29" s="22">
        <v>0</v>
      </c>
      <c r="AF29" s="22">
        <f t="shared" ref="AF29:AF34" si="144">AD29+AE29</f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f t="shared" ref="AK29:AK34" si="145">AI29+AJ29</f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f t="shared" ref="AP29:AP34" si="146">AN29+AO29</f>
        <v>0</v>
      </c>
      <c r="AQ29" s="22">
        <f t="shared" ref="AQ29:AQ34" si="147">C29+H29+AG29+M29+R29+W29+AB29</f>
        <v>30</v>
      </c>
      <c r="AR29" s="22">
        <f>D29+I29+N29+S29+X29+AC29+AH29</f>
        <v>58</v>
      </c>
      <c r="AS29" s="23">
        <f>E29+J29+O29+T29+Y29+AD29+AI29</f>
        <v>14</v>
      </c>
      <c r="AT29" s="23">
        <f>F29+K29+P29+U29+Z29+AE29+AJ29</f>
        <v>16</v>
      </c>
      <c r="AU29" s="23">
        <f>G29+L29+Q29+V29+AA29+AF29+AK29</f>
        <v>30</v>
      </c>
      <c r="AV29" s="24">
        <v>2</v>
      </c>
      <c r="AW29" s="23" t="str">
        <f t="shared" ref="AW29:AW34" si="148">IF(AV29=1,AS29,"0")</f>
        <v>0</v>
      </c>
      <c r="AX29" s="23" t="str">
        <f t="shared" ref="AX29:AX34" si="149">IF(AV29=1,AT29,"0")</f>
        <v>0</v>
      </c>
      <c r="AY29" s="23">
        <f t="shared" ref="AY29:AY34" si="150">AW29+AX29</f>
        <v>0</v>
      </c>
      <c r="AZ29" s="23">
        <f t="shared" ref="AZ29:AZ34" si="151">IF(AV29=2,AS29,"0")</f>
        <v>14</v>
      </c>
      <c r="BA29" s="23">
        <f t="shared" ref="BA29:BA34" si="152">IF(AV29=2,AT29,"0")</f>
        <v>16</v>
      </c>
      <c r="BB29" s="23">
        <f t="shared" ref="BB29:BB34" si="153">AZ29+BA29</f>
        <v>30</v>
      </c>
    </row>
    <row r="30" spans="1:54" ht="24.95" customHeight="1" x14ac:dyDescent="0.3">
      <c r="A30" s="20"/>
      <c r="B30" s="21" t="s">
        <v>14</v>
      </c>
      <c r="C30" s="22">
        <v>5</v>
      </c>
      <c r="D30" s="22">
        <v>6</v>
      </c>
      <c r="E30" s="22">
        <v>2</v>
      </c>
      <c r="F30" s="22">
        <v>0</v>
      </c>
      <c r="G30" s="22">
        <f t="shared" si="139"/>
        <v>2</v>
      </c>
      <c r="H30" s="22">
        <v>10</v>
      </c>
      <c r="I30" s="22">
        <f>6+13</f>
        <v>19</v>
      </c>
      <c r="J30" s="22">
        <f>3+3</f>
        <v>6</v>
      </c>
      <c r="K30" s="22">
        <v>2</v>
      </c>
      <c r="L30" s="22">
        <f t="shared" si="140"/>
        <v>8</v>
      </c>
      <c r="M30" s="22">
        <v>5</v>
      </c>
      <c r="N30" s="22">
        <f>1+9</f>
        <v>10</v>
      </c>
      <c r="O30" s="22">
        <v>4</v>
      </c>
      <c r="P30" s="22">
        <v>0</v>
      </c>
      <c r="Q30" s="22">
        <f t="shared" si="141"/>
        <v>4</v>
      </c>
      <c r="R30" s="22">
        <v>5</v>
      </c>
      <c r="S30" s="22">
        <v>8</v>
      </c>
      <c r="T30" s="22">
        <v>3</v>
      </c>
      <c r="U30" s="22">
        <v>4</v>
      </c>
      <c r="V30" s="22">
        <f t="shared" si="142"/>
        <v>7</v>
      </c>
      <c r="W30" s="22">
        <v>5</v>
      </c>
      <c r="X30" s="22">
        <v>14</v>
      </c>
      <c r="Y30" s="22">
        <v>6</v>
      </c>
      <c r="Z30" s="22">
        <v>0</v>
      </c>
      <c r="AA30" s="22">
        <f t="shared" si="143"/>
        <v>6</v>
      </c>
      <c r="AB30" s="22">
        <v>0</v>
      </c>
      <c r="AC30" s="22">
        <v>0</v>
      </c>
      <c r="AD30" s="22">
        <v>0</v>
      </c>
      <c r="AE30" s="22">
        <v>0</v>
      </c>
      <c r="AF30" s="22">
        <f t="shared" si="144"/>
        <v>0</v>
      </c>
      <c r="AG30" s="22">
        <v>0</v>
      </c>
      <c r="AH30" s="22">
        <v>0</v>
      </c>
      <c r="AI30" s="22">
        <v>0</v>
      </c>
      <c r="AJ30" s="22">
        <v>0</v>
      </c>
      <c r="AK30" s="22">
        <f t="shared" si="145"/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f t="shared" si="146"/>
        <v>0</v>
      </c>
      <c r="AQ30" s="22">
        <f t="shared" si="147"/>
        <v>30</v>
      </c>
      <c r="AR30" s="22">
        <f>D30+I30+N30+S30+X30+AC30+AH30</f>
        <v>57</v>
      </c>
      <c r="AS30" s="23">
        <f t="shared" ref="AS30:AS34" si="154">E30+J30+O30+T30+Y30+AD30+AI30</f>
        <v>21</v>
      </c>
      <c r="AT30" s="23">
        <f t="shared" ref="AT30:AU34" si="155">F30+K30+P30+U30+Z30+AE30+AJ30</f>
        <v>6</v>
      </c>
      <c r="AU30" s="23">
        <f t="shared" si="155"/>
        <v>27</v>
      </c>
      <c r="AV30" s="24">
        <v>2</v>
      </c>
      <c r="AW30" s="23" t="str">
        <f t="shared" si="148"/>
        <v>0</v>
      </c>
      <c r="AX30" s="23" t="str">
        <f t="shared" si="149"/>
        <v>0</v>
      </c>
      <c r="AY30" s="23">
        <f t="shared" si="150"/>
        <v>0</v>
      </c>
      <c r="AZ30" s="23">
        <f t="shared" si="151"/>
        <v>21</v>
      </c>
      <c r="BA30" s="23">
        <f t="shared" si="152"/>
        <v>6</v>
      </c>
      <c r="BB30" s="23">
        <f t="shared" si="153"/>
        <v>27</v>
      </c>
    </row>
    <row r="31" spans="1:54" ht="24.95" customHeight="1" x14ac:dyDescent="0.3">
      <c r="A31" s="20"/>
      <c r="B31" s="21" t="s">
        <v>71</v>
      </c>
      <c r="C31" s="22">
        <v>10</v>
      </c>
      <c r="D31" s="22">
        <v>19</v>
      </c>
      <c r="E31" s="22">
        <v>4</v>
      </c>
      <c r="F31" s="22">
        <v>7</v>
      </c>
      <c r="G31" s="22">
        <f t="shared" si="139"/>
        <v>11</v>
      </c>
      <c r="H31" s="22">
        <v>10</v>
      </c>
      <c r="I31" s="22">
        <f>4+8</f>
        <v>12</v>
      </c>
      <c r="J31" s="22">
        <f>3+2</f>
        <v>5</v>
      </c>
      <c r="K31" s="22">
        <f>1+2</f>
        <v>3</v>
      </c>
      <c r="L31" s="22">
        <f t="shared" si="140"/>
        <v>8</v>
      </c>
      <c r="M31" s="22">
        <v>5</v>
      </c>
      <c r="N31" s="22">
        <f>14+3</f>
        <v>17</v>
      </c>
      <c r="O31" s="22">
        <v>3</v>
      </c>
      <c r="P31" s="22">
        <v>3</v>
      </c>
      <c r="Q31" s="22">
        <f t="shared" si="141"/>
        <v>6</v>
      </c>
      <c r="R31" s="22">
        <v>5</v>
      </c>
      <c r="S31" s="22">
        <v>3</v>
      </c>
      <c r="T31" s="22">
        <v>1</v>
      </c>
      <c r="U31" s="22">
        <v>0</v>
      </c>
      <c r="V31" s="22">
        <f t="shared" si="142"/>
        <v>1</v>
      </c>
      <c r="W31" s="22">
        <v>0</v>
      </c>
      <c r="X31" s="22">
        <v>0</v>
      </c>
      <c r="Y31" s="22">
        <v>0</v>
      </c>
      <c r="Z31" s="22">
        <v>0</v>
      </c>
      <c r="AA31" s="22">
        <f t="shared" si="143"/>
        <v>0</v>
      </c>
      <c r="AB31" s="22">
        <v>0</v>
      </c>
      <c r="AC31" s="22">
        <v>1</v>
      </c>
      <c r="AD31" s="22">
        <v>1</v>
      </c>
      <c r="AE31" s="22">
        <v>0</v>
      </c>
      <c r="AF31" s="22">
        <f t="shared" si="144"/>
        <v>1</v>
      </c>
      <c r="AG31" s="22">
        <v>5</v>
      </c>
      <c r="AH31" s="22">
        <f>1+8</f>
        <v>9</v>
      </c>
      <c r="AI31" s="22">
        <v>3</v>
      </c>
      <c r="AJ31" s="22">
        <v>1</v>
      </c>
      <c r="AK31" s="22">
        <f t="shared" si="145"/>
        <v>4</v>
      </c>
      <c r="AL31" s="22">
        <v>0</v>
      </c>
      <c r="AM31" s="22">
        <v>0</v>
      </c>
      <c r="AN31" s="22">
        <v>0</v>
      </c>
      <c r="AO31" s="22">
        <v>0</v>
      </c>
      <c r="AP31" s="22">
        <f t="shared" si="146"/>
        <v>0</v>
      </c>
      <c r="AQ31" s="22">
        <f t="shared" si="147"/>
        <v>35</v>
      </c>
      <c r="AR31" s="22">
        <f>D31+I31+N31+S31+X31+AC31+AH31</f>
        <v>61</v>
      </c>
      <c r="AS31" s="23">
        <f t="shared" si="154"/>
        <v>17</v>
      </c>
      <c r="AT31" s="23">
        <f t="shared" si="155"/>
        <v>14</v>
      </c>
      <c r="AU31" s="23">
        <f t="shared" si="155"/>
        <v>31</v>
      </c>
      <c r="AV31" s="24">
        <v>2</v>
      </c>
      <c r="AW31" s="23" t="str">
        <f t="shared" si="148"/>
        <v>0</v>
      </c>
      <c r="AX31" s="23" t="str">
        <f t="shared" si="149"/>
        <v>0</v>
      </c>
      <c r="AY31" s="23">
        <f t="shared" si="150"/>
        <v>0</v>
      </c>
      <c r="AZ31" s="23">
        <f t="shared" si="151"/>
        <v>17</v>
      </c>
      <c r="BA31" s="23">
        <f t="shared" si="152"/>
        <v>14</v>
      </c>
      <c r="BB31" s="23">
        <f t="shared" si="153"/>
        <v>31</v>
      </c>
    </row>
    <row r="32" spans="1:54" ht="24.95" customHeight="1" x14ac:dyDescent="0.3">
      <c r="A32" s="20"/>
      <c r="B32" s="21" t="s">
        <v>13</v>
      </c>
      <c r="C32" s="22">
        <v>5</v>
      </c>
      <c r="D32" s="22">
        <v>5</v>
      </c>
      <c r="E32" s="22">
        <v>0</v>
      </c>
      <c r="F32" s="22">
        <v>2</v>
      </c>
      <c r="G32" s="22">
        <f t="shared" si="139"/>
        <v>2</v>
      </c>
      <c r="H32" s="22">
        <v>15</v>
      </c>
      <c r="I32" s="22">
        <f>15+20</f>
        <v>35</v>
      </c>
      <c r="J32" s="22">
        <f>1+1</f>
        <v>2</v>
      </c>
      <c r="K32" s="22">
        <f>7+9</f>
        <v>16</v>
      </c>
      <c r="L32" s="22">
        <f t="shared" si="140"/>
        <v>18</v>
      </c>
      <c r="M32" s="22">
        <v>5</v>
      </c>
      <c r="N32" s="22">
        <f>6+2</f>
        <v>8</v>
      </c>
      <c r="O32" s="22">
        <f>6+3</f>
        <v>9</v>
      </c>
      <c r="P32" s="22">
        <f>1+1</f>
        <v>2</v>
      </c>
      <c r="Q32" s="22">
        <f t="shared" si="141"/>
        <v>11</v>
      </c>
      <c r="R32" s="22">
        <v>5</v>
      </c>
      <c r="S32" s="22">
        <v>5</v>
      </c>
      <c r="T32" s="22">
        <v>1</v>
      </c>
      <c r="U32" s="22">
        <v>0</v>
      </c>
      <c r="V32" s="22">
        <f t="shared" si="142"/>
        <v>1</v>
      </c>
      <c r="W32" s="22">
        <v>0</v>
      </c>
      <c r="X32" s="22">
        <v>0</v>
      </c>
      <c r="Y32" s="22">
        <v>0</v>
      </c>
      <c r="Z32" s="22">
        <v>0</v>
      </c>
      <c r="AA32" s="22">
        <f t="shared" si="143"/>
        <v>0</v>
      </c>
      <c r="AB32" s="22">
        <v>0</v>
      </c>
      <c r="AC32" s="22">
        <v>1</v>
      </c>
      <c r="AD32" s="22">
        <v>2</v>
      </c>
      <c r="AE32" s="22">
        <v>1</v>
      </c>
      <c r="AF32" s="22">
        <f t="shared" si="144"/>
        <v>3</v>
      </c>
      <c r="AG32" s="22">
        <v>0</v>
      </c>
      <c r="AH32" s="22">
        <v>0</v>
      </c>
      <c r="AI32" s="22">
        <v>0</v>
      </c>
      <c r="AJ32" s="22">
        <v>0</v>
      </c>
      <c r="AK32" s="22">
        <f t="shared" si="145"/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f t="shared" si="146"/>
        <v>0</v>
      </c>
      <c r="AQ32" s="22">
        <f t="shared" si="147"/>
        <v>30</v>
      </c>
      <c r="AR32" s="22">
        <f>D32+I32+N32+S32+X32+AC32+AH32</f>
        <v>54</v>
      </c>
      <c r="AS32" s="23">
        <f t="shared" si="154"/>
        <v>14</v>
      </c>
      <c r="AT32" s="23">
        <f t="shared" si="155"/>
        <v>21</v>
      </c>
      <c r="AU32" s="23">
        <f t="shared" si="155"/>
        <v>35</v>
      </c>
      <c r="AV32" s="24">
        <v>2</v>
      </c>
      <c r="AW32" s="23" t="str">
        <f t="shared" si="148"/>
        <v>0</v>
      </c>
      <c r="AX32" s="23" t="str">
        <f t="shared" si="149"/>
        <v>0</v>
      </c>
      <c r="AY32" s="23">
        <f t="shared" si="150"/>
        <v>0</v>
      </c>
      <c r="AZ32" s="23">
        <f t="shared" si="151"/>
        <v>14</v>
      </c>
      <c r="BA32" s="23">
        <f t="shared" si="152"/>
        <v>21</v>
      </c>
      <c r="BB32" s="23">
        <f t="shared" si="153"/>
        <v>35</v>
      </c>
    </row>
    <row r="33" spans="1:54" s="43" customFormat="1" ht="24.95" customHeight="1" x14ac:dyDescent="0.3">
      <c r="A33" s="41"/>
      <c r="B33" s="42" t="s">
        <v>137</v>
      </c>
      <c r="C33" s="22">
        <v>5</v>
      </c>
      <c r="D33" s="22">
        <v>7</v>
      </c>
      <c r="E33" s="22">
        <v>3</v>
      </c>
      <c r="F33" s="22">
        <v>3</v>
      </c>
      <c r="G33" s="22">
        <f t="shared" si="139"/>
        <v>6</v>
      </c>
      <c r="H33" s="22">
        <v>5</v>
      </c>
      <c r="I33" s="22">
        <f>17+10</f>
        <v>27</v>
      </c>
      <c r="J33" s="22">
        <v>0</v>
      </c>
      <c r="K33" s="22">
        <f>3+5</f>
        <v>8</v>
      </c>
      <c r="L33" s="22">
        <f t="shared" si="140"/>
        <v>8</v>
      </c>
      <c r="M33" s="22">
        <v>5</v>
      </c>
      <c r="N33" s="22">
        <f>3+4</f>
        <v>7</v>
      </c>
      <c r="O33" s="22">
        <f>1+1</f>
        <v>2</v>
      </c>
      <c r="P33" s="22">
        <f>1+1</f>
        <v>2</v>
      </c>
      <c r="Q33" s="22">
        <f t="shared" si="141"/>
        <v>4</v>
      </c>
      <c r="R33" s="22">
        <v>5</v>
      </c>
      <c r="S33" s="22">
        <v>1</v>
      </c>
      <c r="T33" s="22">
        <v>0</v>
      </c>
      <c r="U33" s="22">
        <v>0</v>
      </c>
      <c r="V33" s="22">
        <f t="shared" si="142"/>
        <v>0</v>
      </c>
      <c r="W33" s="22">
        <v>10</v>
      </c>
      <c r="X33" s="22">
        <v>8</v>
      </c>
      <c r="Y33" s="22">
        <v>1</v>
      </c>
      <c r="Z33" s="22">
        <v>0</v>
      </c>
      <c r="AA33" s="22">
        <f t="shared" si="143"/>
        <v>1</v>
      </c>
      <c r="AB33" s="22">
        <v>0</v>
      </c>
      <c r="AC33" s="22">
        <v>1</v>
      </c>
      <c r="AD33" s="22">
        <v>1</v>
      </c>
      <c r="AE33" s="22">
        <v>0</v>
      </c>
      <c r="AF33" s="22">
        <f t="shared" si="144"/>
        <v>1</v>
      </c>
      <c r="AG33" s="22">
        <v>5</v>
      </c>
      <c r="AH33" s="22">
        <v>6</v>
      </c>
      <c r="AI33" s="22">
        <v>3</v>
      </c>
      <c r="AJ33" s="22">
        <v>0</v>
      </c>
      <c r="AK33" s="22">
        <f t="shared" si="145"/>
        <v>3</v>
      </c>
      <c r="AL33" s="22">
        <v>0</v>
      </c>
      <c r="AM33" s="22">
        <v>0</v>
      </c>
      <c r="AN33" s="22">
        <v>0</v>
      </c>
      <c r="AO33" s="22">
        <v>0</v>
      </c>
      <c r="AP33" s="22">
        <f t="shared" si="146"/>
        <v>0</v>
      </c>
      <c r="AQ33" s="22">
        <f t="shared" si="147"/>
        <v>35</v>
      </c>
      <c r="AR33" s="22">
        <f>D33+I33+N33+S33+X33+AC33+AH33</f>
        <v>57</v>
      </c>
      <c r="AS33" s="23">
        <f t="shared" si="154"/>
        <v>10</v>
      </c>
      <c r="AT33" s="23">
        <f t="shared" si="155"/>
        <v>13</v>
      </c>
      <c r="AU33" s="23">
        <f t="shared" si="155"/>
        <v>23</v>
      </c>
      <c r="AV33" s="28">
        <v>2</v>
      </c>
      <c r="AW33" s="22" t="str">
        <f t="shared" si="148"/>
        <v>0</v>
      </c>
      <c r="AX33" s="22" t="str">
        <f t="shared" si="149"/>
        <v>0</v>
      </c>
      <c r="AY33" s="22">
        <f t="shared" si="150"/>
        <v>0</v>
      </c>
      <c r="AZ33" s="22">
        <f t="shared" si="151"/>
        <v>10</v>
      </c>
      <c r="BA33" s="22">
        <f t="shared" si="152"/>
        <v>13</v>
      </c>
      <c r="BB33" s="22">
        <f t="shared" si="153"/>
        <v>23</v>
      </c>
    </row>
    <row r="34" spans="1:54" ht="24.95" customHeight="1" x14ac:dyDescent="0.3">
      <c r="A34" s="20"/>
      <c r="B34" s="21" t="s">
        <v>15</v>
      </c>
      <c r="C34" s="22">
        <v>15</v>
      </c>
      <c r="D34" s="22">
        <v>4</v>
      </c>
      <c r="E34" s="22">
        <v>3</v>
      </c>
      <c r="F34" s="22">
        <v>0</v>
      </c>
      <c r="G34" s="22">
        <f t="shared" si="139"/>
        <v>3</v>
      </c>
      <c r="H34" s="22">
        <v>20</v>
      </c>
      <c r="I34" s="22">
        <f>17+20</f>
        <v>37</v>
      </c>
      <c r="J34" s="22">
        <f>3+2</f>
        <v>5</v>
      </c>
      <c r="K34" s="22">
        <f>6+15</f>
        <v>21</v>
      </c>
      <c r="L34" s="22">
        <f t="shared" si="140"/>
        <v>26</v>
      </c>
      <c r="M34" s="22">
        <v>5</v>
      </c>
      <c r="N34" s="22">
        <f>3+7</f>
        <v>10</v>
      </c>
      <c r="O34" s="22">
        <f>4+2</f>
        <v>6</v>
      </c>
      <c r="P34" s="22">
        <v>0</v>
      </c>
      <c r="Q34" s="22">
        <f t="shared" si="141"/>
        <v>6</v>
      </c>
      <c r="R34" s="22">
        <v>5</v>
      </c>
      <c r="S34" s="22">
        <v>3</v>
      </c>
      <c r="T34" s="22">
        <v>1</v>
      </c>
      <c r="U34" s="22">
        <v>2</v>
      </c>
      <c r="V34" s="22">
        <f t="shared" si="142"/>
        <v>3</v>
      </c>
      <c r="W34" s="22">
        <v>15</v>
      </c>
      <c r="X34" s="22">
        <v>27</v>
      </c>
      <c r="Y34" s="22">
        <v>4</v>
      </c>
      <c r="Z34" s="22">
        <v>8</v>
      </c>
      <c r="AA34" s="22">
        <f t="shared" si="143"/>
        <v>12</v>
      </c>
      <c r="AB34" s="22">
        <v>0</v>
      </c>
      <c r="AC34" s="22">
        <v>0</v>
      </c>
      <c r="AD34" s="22">
        <v>0</v>
      </c>
      <c r="AE34" s="22">
        <v>0</v>
      </c>
      <c r="AF34" s="22">
        <f t="shared" si="144"/>
        <v>0</v>
      </c>
      <c r="AG34" s="22">
        <v>5</v>
      </c>
      <c r="AH34" s="22">
        <f>5+5</f>
        <v>10</v>
      </c>
      <c r="AI34" s="22">
        <v>1</v>
      </c>
      <c r="AJ34" s="22">
        <v>3</v>
      </c>
      <c r="AK34" s="22">
        <f t="shared" si="145"/>
        <v>4</v>
      </c>
      <c r="AL34" s="22">
        <v>0</v>
      </c>
      <c r="AM34" s="22">
        <v>0</v>
      </c>
      <c r="AN34" s="22">
        <v>0</v>
      </c>
      <c r="AO34" s="22">
        <v>0</v>
      </c>
      <c r="AP34" s="22">
        <f t="shared" si="146"/>
        <v>0</v>
      </c>
      <c r="AQ34" s="22">
        <f t="shared" si="147"/>
        <v>65</v>
      </c>
      <c r="AR34" s="22">
        <f>D34+I34+N34+S34+X34+AC34+AH34</f>
        <v>91</v>
      </c>
      <c r="AS34" s="23">
        <f t="shared" si="154"/>
        <v>20</v>
      </c>
      <c r="AT34" s="23">
        <f t="shared" si="155"/>
        <v>34</v>
      </c>
      <c r="AU34" s="23">
        <f t="shared" si="155"/>
        <v>54</v>
      </c>
      <c r="AV34" s="24">
        <v>2</v>
      </c>
      <c r="AW34" s="23" t="str">
        <f t="shared" si="148"/>
        <v>0</v>
      </c>
      <c r="AX34" s="23" t="str">
        <f t="shared" si="149"/>
        <v>0</v>
      </c>
      <c r="AY34" s="23">
        <f t="shared" si="150"/>
        <v>0</v>
      </c>
      <c r="AZ34" s="23">
        <f t="shared" si="151"/>
        <v>20</v>
      </c>
      <c r="BA34" s="23">
        <f t="shared" si="152"/>
        <v>34</v>
      </c>
      <c r="BB34" s="23">
        <f t="shared" si="153"/>
        <v>54</v>
      </c>
    </row>
    <row r="35" spans="1:54" s="2" customFormat="1" ht="24.95" customHeight="1" x14ac:dyDescent="0.3">
      <c r="A35" s="4"/>
      <c r="B35" s="25" t="s">
        <v>58</v>
      </c>
      <c r="C35" s="26">
        <f>SUM(C29:C34)</f>
        <v>50</v>
      </c>
      <c r="D35" s="26">
        <f>SUM(D29:D34)</f>
        <v>51</v>
      </c>
      <c r="E35" s="26">
        <f t="shared" ref="E35:BB35" si="156">SUM(E29:E34)</f>
        <v>16</v>
      </c>
      <c r="F35" s="26">
        <f t="shared" si="156"/>
        <v>16</v>
      </c>
      <c r="G35" s="26">
        <f t="shared" si="156"/>
        <v>32</v>
      </c>
      <c r="H35" s="26">
        <f t="shared" si="156"/>
        <v>65</v>
      </c>
      <c r="I35" s="26">
        <f t="shared" ref="I35" si="157">SUM(I29:I34)</f>
        <v>154</v>
      </c>
      <c r="J35" s="26">
        <f t="shared" si="156"/>
        <v>21</v>
      </c>
      <c r="K35" s="26">
        <f t="shared" si="156"/>
        <v>57</v>
      </c>
      <c r="L35" s="26">
        <f t="shared" si="156"/>
        <v>78</v>
      </c>
      <c r="M35" s="26">
        <f t="shared" ref="M35:AF35" si="158">SUM(M29:M34)</f>
        <v>30</v>
      </c>
      <c r="N35" s="26">
        <f t="shared" ref="N35" si="159">SUM(N29:N34)</f>
        <v>62</v>
      </c>
      <c r="O35" s="26">
        <f t="shared" si="158"/>
        <v>27</v>
      </c>
      <c r="P35" s="26">
        <f t="shared" si="158"/>
        <v>10</v>
      </c>
      <c r="Q35" s="26">
        <f t="shared" si="158"/>
        <v>37</v>
      </c>
      <c r="R35" s="26">
        <f>SUM(R29:R34)</f>
        <v>30</v>
      </c>
      <c r="S35" s="26">
        <f>SUM(S29:S34)</f>
        <v>24</v>
      </c>
      <c r="T35" s="26">
        <f t="shared" si="158"/>
        <v>7</v>
      </c>
      <c r="U35" s="26">
        <f t="shared" si="158"/>
        <v>7</v>
      </c>
      <c r="V35" s="26">
        <f t="shared" si="158"/>
        <v>14</v>
      </c>
      <c r="W35" s="26">
        <f t="shared" si="158"/>
        <v>35</v>
      </c>
      <c r="X35" s="26">
        <f t="shared" ref="X35" si="160">SUM(X29:X34)</f>
        <v>59</v>
      </c>
      <c r="Y35" s="26">
        <f t="shared" si="158"/>
        <v>14</v>
      </c>
      <c r="Z35" s="26">
        <f t="shared" si="158"/>
        <v>9</v>
      </c>
      <c r="AA35" s="26">
        <f t="shared" si="158"/>
        <v>23</v>
      </c>
      <c r="AB35" s="26">
        <f t="shared" si="158"/>
        <v>0</v>
      </c>
      <c r="AC35" s="26">
        <f t="shared" ref="AC35" si="161">SUM(AC29:AC34)</f>
        <v>3</v>
      </c>
      <c r="AD35" s="26">
        <f t="shared" si="158"/>
        <v>4</v>
      </c>
      <c r="AE35" s="26">
        <f t="shared" si="158"/>
        <v>1</v>
      </c>
      <c r="AF35" s="26">
        <f t="shared" si="158"/>
        <v>5</v>
      </c>
      <c r="AG35" s="26">
        <f t="shared" si="156"/>
        <v>15</v>
      </c>
      <c r="AH35" s="26">
        <f t="shared" ref="AH35" si="162">SUM(AH29:AH34)</f>
        <v>25</v>
      </c>
      <c r="AI35" s="26">
        <f t="shared" si="156"/>
        <v>7</v>
      </c>
      <c r="AJ35" s="26">
        <f t="shared" si="156"/>
        <v>4</v>
      </c>
      <c r="AK35" s="26">
        <f t="shared" si="156"/>
        <v>11</v>
      </c>
      <c r="AL35" s="26">
        <f t="shared" ref="AL35:AP35" si="163">SUM(AL29:AL34)</f>
        <v>0</v>
      </c>
      <c r="AM35" s="26">
        <f t="shared" si="163"/>
        <v>0</v>
      </c>
      <c r="AN35" s="26">
        <f t="shared" si="163"/>
        <v>0</v>
      </c>
      <c r="AO35" s="26">
        <f t="shared" si="163"/>
        <v>0</v>
      </c>
      <c r="AP35" s="26">
        <f t="shared" si="163"/>
        <v>0</v>
      </c>
      <c r="AQ35" s="26">
        <f t="shared" ref="AQ35" si="164">SUM(AQ29:AQ34)</f>
        <v>225</v>
      </c>
      <c r="AR35" s="26">
        <f>SUM(AR29:AR34)</f>
        <v>378</v>
      </c>
      <c r="AS35" s="26">
        <f t="shared" si="156"/>
        <v>96</v>
      </c>
      <c r="AT35" s="26">
        <f t="shared" si="156"/>
        <v>104</v>
      </c>
      <c r="AU35" s="26">
        <f t="shared" si="156"/>
        <v>200</v>
      </c>
      <c r="AV35" s="27"/>
      <c r="AW35" s="26">
        <f t="shared" si="156"/>
        <v>0</v>
      </c>
      <c r="AX35" s="26">
        <f t="shared" si="156"/>
        <v>0</v>
      </c>
      <c r="AY35" s="26">
        <f t="shared" si="156"/>
        <v>0</v>
      </c>
      <c r="AZ35" s="26">
        <f t="shared" si="156"/>
        <v>96</v>
      </c>
      <c r="BA35" s="26">
        <f t="shared" si="156"/>
        <v>104</v>
      </c>
      <c r="BB35" s="26">
        <f t="shared" si="156"/>
        <v>200</v>
      </c>
    </row>
    <row r="36" spans="1:54" ht="24.95" customHeight="1" x14ac:dyDescent="0.3">
      <c r="A36" s="20"/>
      <c r="B36" s="5" t="s">
        <v>77</v>
      </c>
      <c r="C36" s="44"/>
      <c r="D36" s="127"/>
      <c r="E36" s="40"/>
      <c r="F36" s="40"/>
      <c r="G36" s="34"/>
      <c r="H36" s="40"/>
      <c r="I36" s="40"/>
      <c r="J36" s="40"/>
      <c r="K36" s="40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40"/>
      <c r="AH36" s="40"/>
      <c r="AI36" s="40"/>
      <c r="AJ36" s="40"/>
      <c r="AK36" s="34"/>
      <c r="AL36" s="34"/>
      <c r="AM36" s="34"/>
      <c r="AN36" s="34"/>
      <c r="AO36" s="34"/>
      <c r="AP36" s="34"/>
      <c r="AQ36" s="34"/>
      <c r="AR36" s="34"/>
      <c r="AS36" s="35"/>
      <c r="AT36" s="35"/>
      <c r="AU36" s="35"/>
      <c r="AV36" s="45"/>
      <c r="AW36" s="35"/>
      <c r="AX36" s="35"/>
      <c r="AY36" s="35"/>
      <c r="AZ36" s="35"/>
      <c r="BA36" s="35"/>
      <c r="BB36" s="37"/>
    </row>
    <row r="37" spans="1:54" ht="24.95" customHeight="1" x14ac:dyDescent="0.3">
      <c r="A37" s="20"/>
      <c r="B37" s="21" t="s">
        <v>94</v>
      </c>
      <c r="C37" s="22">
        <v>5</v>
      </c>
      <c r="D37" s="22">
        <v>5</v>
      </c>
      <c r="E37" s="22">
        <v>5</v>
      </c>
      <c r="F37" s="22">
        <v>0</v>
      </c>
      <c r="G37" s="22">
        <f t="shared" ref="G37" si="165">E37+F37</f>
        <v>5</v>
      </c>
      <c r="H37" s="22">
        <v>5</v>
      </c>
      <c r="I37" s="22">
        <f>1+7</f>
        <v>8</v>
      </c>
      <c r="J37" s="22">
        <v>3</v>
      </c>
      <c r="K37" s="22">
        <v>0</v>
      </c>
      <c r="L37" s="22">
        <f t="shared" ref="L37" si="166">J37+K37</f>
        <v>3</v>
      </c>
      <c r="M37" s="22">
        <v>5</v>
      </c>
      <c r="N37" s="22">
        <f>12+4</f>
        <v>16</v>
      </c>
      <c r="O37" s="22">
        <f>10+1</f>
        <v>11</v>
      </c>
      <c r="P37" s="22">
        <v>0</v>
      </c>
      <c r="Q37" s="22">
        <f t="shared" ref="Q37" si="167">O37+P37</f>
        <v>11</v>
      </c>
      <c r="R37" s="22">
        <v>10</v>
      </c>
      <c r="S37" s="22">
        <v>9</v>
      </c>
      <c r="T37" s="22">
        <v>11</v>
      </c>
      <c r="U37" s="22">
        <v>0</v>
      </c>
      <c r="V37" s="22">
        <f t="shared" ref="V37" si="168">T37+U37</f>
        <v>11</v>
      </c>
      <c r="W37" s="22">
        <v>5</v>
      </c>
      <c r="X37" s="22">
        <v>7</v>
      </c>
      <c r="Y37" s="22">
        <v>3</v>
      </c>
      <c r="Z37" s="22">
        <v>0</v>
      </c>
      <c r="AA37" s="22">
        <f t="shared" ref="AA37" si="169">Y37+Z37</f>
        <v>3</v>
      </c>
      <c r="AB37" s="22">
        <v>0</v>
      </c>
      <c r="AC37" s="22">
        <v>5</v>
      </c>
      <c r="AD37" s="22">
        <v>4</v>
      </c>
      <c r="AE37" s="22">
        <v>0</v>
      </c>
      <c r="AF37" s="22">
        <f t="shared" ref="AF37" si="170">AD37+AE37</f>
        <v>4</v>
      </c>
      <c r="AG37" s="22">
        <v>0</v>
      </c>
      <c r="AH37" s="22">
        <v>0</v>
      </c>
      <c r="AI37" s="22">
        <v>0</v>
      </c>
      <c r="AJ37" s="22">
        <v>0</v>
      </c>
      <c r="AK37" s="22">
        <f t="shared" ref="AK37" si="171">AI37+AJ37</f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f t="shared" ref="AP37" si="172">AN37+AO37</f>
        <v>0</v>
      </c>
      <c r="AQ37" s="22">
        <f>C37+H37+AG37+M37+R37+W37+AB37</f>
        <v>30</v>
      </c>
      <c r="AR37" s="22">
        <f>D37+I37+N37+S37+X37+AC37+AH37</f>
        <v>50</v>
      </c>
      <c r="AS37" s="23">
        <f t="shared" ref="AS37" si="173">E37+J37+O37+T37+Y37+AD37+AI37</f>
        <v>37</v>
      </c>
      <c r="AT37" s="23">
        <f t="shared" ref="AT37" si="174">F37+K37+P37+U37+Z37+AE37+AJ37</f>
        <v>0</v>
      </c>
      <c r="AU37" s="23">
        <f t="shared" ref="AU37" si="175">G37+L37+Q37+V37+AA37+AF37+AK37</f>
        <v>37</v>
      </c>
      <c r="AV37" s="24">
        <v>2</v>
      </c>
      <c r="AW37" s="23" t="str">
        <f>IF(AV37=1,AS37,"0")</f>
        <v>0</v>
      </c>
      <c r="AX37" s="23" t="str">
        <f>IF(AV37=1,AT37,"0")</f>
        <v>0</v>
      </c>
      <c r="AY37" s="23">
        <f>AW37+AX37</f>
        <v>0</v>
      </c>
      <c r="AZ37" s="23">
        <f>IF(AV37=2,AS37,"0")</f>
        <v>37</v>
      </c>
      <c r="BA37" s="23">
        <f>IF(AV37=2,AT37,"0")</f>
        <v>0</v>
      </c>
      <c r="BB37" s="23">
        <f>AZ37+BA37</f>
        <v>37</v>
      </c>
    </row>
    <row r="38" spans="1:54" s="2" customFormat="1" ht="24.95" customHeight="1" x14ac:dyDescent="0.3">
      <c r="A38" s="4"/>
      <c r="B38" s="25" t="s">
        <v>58</v>
      </c>
      <c r="C38" s="46">
        <f t="shared" ref="C38:BB38" si="176">SUM(C37)</f>
        <v>5</v>
      </c>
      <c r="D38" s="46">
        <f t="shared" ref="D38" si="177">SUM(D37)</f>
        <v>5</v>
      </c>
      <c r="E38" s="46">
        <f t="shared" si="176"/>
        <v>5</v>
      </c>
      <c r="F38" s="46">
        <f t="shared" si="176"/>
        <v>0</v>
      </c>
      <c r="G38" s="46">
        <f t="shared" si="176"/>
        <v>5</v>
      </c>
      <c r="H38" s="46">
        <f t="shared" si="176"/>
        <v>5</v>
      </c>
      <c r="I38" s="46">
        <f t="shared" ref="I38" si="178">SUM(I37)</f>
        <v>8</v>
      </c>
      <c r="J38" s="46">
        <f t="shared" si="176"/>
        <v>3</v>
      </c>
      <c r="K38" s="46">
        <f t="shared" si="176"/>
        <v>0</v>
      </c>
      <c r="L38" s="46">
        <f t="shared" si="176"/>
        <v>3</v>
      </c>
      <c r="M38" s="46">
        <f>SUM(M37)</f>
        <v>5</v>
      </c>
      <c r="N38" s="46">
        <f>SUM(N37)</f>
        <v>16</v>
      </c>
      <c r="O38" s="46">
        <f t="shared" ref="O38:AF38" si="179">SUM(O37)</f>
        <v>11</v>
      </c>
      <c r="P38" s="46">
        <f t="shared" si="179"/>
        <v>0</v>
      </c>
      <c r="Q38" s="46">
        <f t="shared" si="179"/>
        <v>11</v>
      </c>
      <c r="R38" s="46">
        <f t="shared" si="179"/>
        <v>10</v>
      </c>
      <c r="S38" s="46">
        <f t="shared" ref="S38" si="180">SUM(S37)</f>
        <v>9</v>
      </c>
      <c r="T38" s="46">
        <f t="shared" si="179"/>
        <v>11</v>
      </c>
      <c r="U38" s="46">
        <f t="shared" si="179"/>
        <v>0</v>
      </c>
      <c r="V38" s="46">
        <f t="shared" si="179"/>
        <v>11</v>
      </c>
      <c r="W38" s="46">
        <f t="shared" si="179"/>
        <v>5</v>
      </c>
      <c r="X38" s="46">
        <f t="shared" ref="X38" si="181">SUM(X37)</f>
        <v>7</v>
      </c>
      <c r="Y38" s="46">
        <f t="shared" si="179"/>
        <v>3</v>
      </c>
      <c r="Z38" s="46">
        <f t="shared" si="179"/>
        <v>0</v>
      </c>
      <c r="AA38" s="46">
        <f t="shared" si="179"/>
        <v>3</v>
      </c>
      <c r="AB38" s="46">
        <f t="shared" si="179"/>
        <v>0</v>
      </c>
      <c r="AC38" s="46">
        <f t="shared" ref="AC38" si="182">SUM(AC37)</f>
        <v>5</v>
      </c>
      <c r="AD38" s="46">
        <f t="shared" si="179"/>
        <v>4</v>
      </c>
      <c r="AE38" s="46">
        <f t="shared" si="179"/>
        <v>0</v>
      </c>
      <c r="AF38" s="46">
        <f t="shared" si="179"/>
        <v>4</v>
      </c>
      <c r="AG38" s="46">
        <f t="shared" si="176"/>
        <v>0</v>
      </c>
      <c r="AH38" s="46">
        <f t="shared" ref="AH38" si="183">SUM(AH37)</f>
        <v>0</v>
      </c>
      <c r="AI38" s="46">
        <f t="shared" si="176"/>
        <v>0</v>
      </c>
      <c r="AJ38" s="46">
        <f t="shared" si="176"/>
        <v>0</v>
      </c>
      <c r="AK38" s="46">
        <f t="shared" si="176"/>
        <v>0</v>
      </c>
      <c r="AL38" s="46">
        <f t="shared" ref="AL38:AP38" si="184">SUM(AL37)</f>
        <v>0</v>
      </c>
      <c r="AM38" s="46">
        <f t="shared" si="184"/>
        <v>0</v>
      </c>
      <c r="AN38" s="46">
        <f t="shared" si="184"/>
        <v>0</v>
      </c>
      <c r="AO38" s="46">
        <f t="shared" si="184"/>
        <v>0</v>
      </c>
      <c r="AP38" s="46">
        <f t="shared" si="184"/>
        <v>0</v>
      </c>
      <c r="AQ38" s="46">
        <f t="shared" si="176"/>
        <v>30</v>
      </c>
      <c r="AR38" s="46">
        <f>AR37</f>
        <v>50</v>
      </c>
      <c r="AS38" s="46">
        <f t="shared" si="176"/>
        <v>37</v>
      </c>
      <c r="AT38" s="46">
        <f t="shared" si="176"/>
        <v>0</v>
      </c>
      <c r="AU38" s="46">
        <f t="shared" si="176"/>
        <v>37</v>
      </c>
      <c r="AV38" s="47">
        <f t="shared" si="176"/>
        <v>2</v>
      </c>
      <c r="AW38" s="46">
        <f t="shared" si="176"/>
        <v>0</v>
      </c>
      <c r="AX38" s="46">
        <f t="shared" si="176"/>
        <v>0</v>
      </c>
      <c r="AY38" s="46">
        <f t="shared" si="176"/>
        <v>0</v>
      </c>
      <c r="AZ38" s="46">
        <f t="shared" si="176"/>
        <v>37</v>
      </c>
      <c r="BA38" s="46">
        <f t="shared" si="176"/>
        <v>0</v>
      </c>
      <c r="BB38" s="26">
        <f t="shared" si="176"/>
        <v>37</v>
      </c>
    </row>
    <row r="39" spans="1:54" ht="24.95" customHeight="1" x14ac:dyDescent="0.3">
      <c r="A39" s="20"/>
      <c r="B39" s="5" t="s">
        <v>61</v>
      </c>
      <c r="C39" s="44"/>
      <c r="D39" s="127"/>
      <c r="E39" s="40"/>
      <c r="F39" s="40"/>
      <c r="G39" s="34"/>
      <c r="H39" s="40"/>
      <c r="I39" s="40"/>
      <c r="J39" s="40"/>
      <c r="K39" s="40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40"/>
      <c r="AH39" s="40"/>
      <c r="AI39" s="40"/>
      <c r="AJ39" s="40"/>
      <c r="AK39" s="34"/>
      <c r="AL39" s="34"/>
      <c r="AM39" s="34"/>
      <c r="AN39" s="34"/>
      <c r="AO39" s="34"/>
      <c r="AP39" s="34"/>
      <c r="AQ39" s="34"/>
      <c r="AR39" s="34"/>
      <c r="AS39" s="35"/>
      <c r="AT39" s="35"/>
      <c r="AU39" s="35"/>
      <c r="AV39" s="45"/>
      <c r="AW39" s="35"/>
      <c r="AX39" s="35"/>
      <c r="AY39" s="35"/>
      <c r="AZ39" s="35"/>
      <c r="BA39" s="35"/>
      <c r="BB39" s="37"/>
    </row>
    <row r="40" spans="1:54" ht="24.95" customHeight="1" x14ac:dyDescent="0.3">
      <c r="A40" s="20"/>
      <c r="B40" s="21" t="s">
        <v>12</v>
      </c>
      <c r="C40" s="22">
        <v>5</v>
      </c>
      <c r="D40" s="22">
        <v>4</v>
      </c>
      <c r="E40" s="22">
        <v>1</v>
      </c>
      <c r="F40" s="22">
        <v>2</v>
      </c>
      <c r="G40" s="22">
        <f t="shared" ref="G40" si="185">E40+F40</f>
        <v>3</v>
      </c>
      <c r="H40" s="22">
        <v>5</v>
      </c>
      <c r="I40" s="22">
        <f>4+4</f>
        <v>8</v>
      </c>
      <c r="J40" s="22">
        <f>1+1</f>
        <v>2</v>
      </c>
      <c r="K40" s="22">
        <v>1</v>
      </c>
      <c r="L40" s="22">
        <f t="shared" ref="L40" si="186">J40+K40</f>
        <v>3</v>
      </c>
      <c r="M40" s="22">
        <v>5</v>
      </c>
      <c r="N40" s="22">
        <f>8+4</f>
        <v>12</v>
      </c>
      <c r="O40" s="22">
        <v>2</v>
      </c>
      <c r="P40" s="22">
        <v>2</v>
      </c>
      <c r="Q40" s="22">
        <f t="shared" ref="Q40" si="187">O40+P40</f>
        <v>4</v>
      </c>
      <c r="R40" s="22">
        <v>5</v>
      </c>
      <c r="S40" s="22">
        <v>8</v>
      </c>
      <c r="T40" s="22">
        <v>2</v>
      </c>
      <c r="U40" s="22">
        <v>3</v>
      </c>
      <c r="V40" s="22">
        <f t="shared" ref="V40" si="188">T40+U40</f>
        <v>5</v>
      </c>
      <c r="W40" s="22">
        <v>5</v>
      </c>
      <c r="X40" s="22">
        <v>19</v>
      </c>
      <c r="Y40" s="22">
        <v>2</v>
      </c>
      <c r="Z40" s="22">
        <v>6</v>
      </c>
      <c r="AA40" s="22">
        <f t="shared" ref="AA40" si="189">Y40+Z40</f>
        <v>8</v>
      </c>
      <c r="AB40" s="22">
        <v>0</v>
      </c>
      <c r="AC40" s="22">
        <v>0</v>
      </c>
      <c r="AD40" s="22">
        <v>0</v>
      </c>
      <c r="AE40" s="22">
        <v>0</v>
      </c>
      <c r="AF40" s="22">
        <f t="shared" ref="AF40" si="190">AD40+AE40</f>
        <v>0</v>
      </c>
      <c r="AG40" s="22">
        <v>10</v>
      </c>
      <c r="AH40" s="22">
        <v>9</v>
      </c>
      <c r="AI40" s="22">
        <v>1</v>
      </c>
      <c r="AJ40" s="22">
        <v>5</v>
      </c>
      <c r="AK40" s="22">
        <f t="shared" ref="AK40" si="191">AI40+AJ40</f>
        <v>6</v>
      </c>
      <c r="AL40" s="22">
        <v>0</v>
      </c>
      <c r="AM40" s="22">
        <v>0</v>
      </c>
      <c r="AN40" s="22">
        <v>0</v>
      </c>
      <c r="AO40" s="22">
        <v>0</v>
      </c>
      <c r="AP40" s="22">
        <f t="shared" ref="AP40" si="192">AN40+AO40</f>
        <v>0</v>
      </c>
      <c r="AQ40" s="22">
        <f>C40+H40+AG40+M40+R40+W40+AB40</f>
        <v>35</v>
      </c>
      <c r="AR40" s="22">
        <f>D40+I40+N40+S40+X40+AC40+AH40</f>
        <v>60</v>
      </c>
      <c r="AS40" s="23">
        <f t="shared" ref="AS40" si="193">E40+J40+O40+T40+Y40+AD40+AI40</f>
        <v>10</v>
      </c>
      <c r="AT40" s="23">
        <f t="shared" ref="AT40" si="194">F40+K40+P40+U40+Z40+AE40+AJ40</f>
        <v>19</v>
      </c>
      <c r="AU40" s="23">
        <f t="shared" ref="AU40" si="195">G40+L40+Q40+V40+AA40+AF40+AK40</f>
        <v>29</v>
      </c>
      <c r="AV40" s="24">
        <v>2</v>
      </c>
      <c r="AW40" s="23" t="str">
        <f>IF(AV40=1,AS40,"0")</f>
        <v>0</v>
      </c>
      <c r="AX40" s="23" t="str">
        <f>IF(AV40=1,AT40,"0")</f>
        <v>0</v>
      </c>
      <c r="AY40" s="23">
        <f>AW40+AX40</f>
        <v>0</v>
      </c>
      <c r="AZ40" s="23">
        <f>IF(AV40=2,AS40,"0")</f>
        <v>10</v>
      </c>
      <c r="BA40" s="23">
        <f>IF(AV40=2,AT40,"0")</f>
        <v>19</v>
      </c>
      <c r="BB40" s="23">
        <f>AZ40+BA40</f>
        <v>29</v>
      </c>
    </row>
    <row r="41" spans="1:54" s="2" customFormat="1" ht="24.95" customHeight="1" x14ac:dyDescent="0.3">
      <c r="A41" s="4"/>
      <c r="B41" s="25" t="s">
        <v>58</v>
      </c>
      <c r="C41" s="26">
        <f t="shared" ref="C41:BB41" si="196">SUM(C40)</f>
        <v>5</v>
      </c>
      <c r="D41" s="26">
        <f t="shared" ref="D41" si="197">SUM(D40)</f>
        <v>4</v>
      </c>
      <c r="E41" s="26">
        <f t="shared" si="196"/>
        <v>1</v>
      </c>
      <c r="F41" s="26">
        <f t="shared" si="196"/>
        <v>2</v>
      </c>
      <c r="G41" s="26">
        <f t="shared" si="196"/>
        <v>3</v>
      </c>
      <c r="H41" s="26">
        <f t="shared" si="196"/>
        <v>5</v>
      </c>
      <c r="I41" s="26">
        <f t="shared" ref="I41" si="198">SUM(I40)</f>
        <v>8</v>
      </c>
      <c r="J41" s="26">
        <f t="shared" si="196"/>
        <v>2</v>
      </c>
      <c r="K41" s="26">
        <f t="shared" si="196"/>
        <v>1</v>
      </c>
      <c r="L41" s="26">
        <f t="shared" si="196"/>
        <v>3</v>
      </c>
      <c r="M41" s="26">
        <f t="shared" ref="M41:AF41" si="199">SUM(M40)</f>
        <v>5</v>
      </c>
      <c r="N41" s="26">
        <f t="shared" ref="N41" si="200">SUM(N40)</f>
        <v>12</v>
      </c>
      <c r="O41" s="26">
        <f t="shared" si="199"/>
        <v>2</v>
      </c>
      <c r="P41" s="26">
        <f t="shared" si="199"/>
        <v>2</v>
      </c>
      <c r="Q41" s="26">
        <f t="shared" si="199"/>
        <v>4</v>
      </c>
      <c r="R41" s="26">
        <f t="shared" si="199"/>
        <v>5</v>
      </c>
      <c r="S41" s="26">
        <f t="shared" ref="S41" si="201">SUM(S40)</f>
        <v>8</v>
      </c>
      <c r="T41" s="26">
        <f t="shared" si="199"/>
        <v>2</v>
      </c>
      <c r="U41" s="26">
        <f t="shared" si="199"/>
        <v>3</v>
      </c>
      <c r="V41" s="26">
        <f t="shared" si="199"/>
        <v>5</v>
      </c>
      <c r="W41" s="26">
        <f t="shared" si="199"/>
        <v>5</v>
      </c>
      <c r="X41" s="26">
        <f t="shared" ref="X41" si="202">SUM(X40)</f>
        <v>19</v>
      </c>
      <c r="Y41" s="26">
        <f t="shared" si="199"/>
        <v>2</v>
      </c>
      <c r="Z41" s="26">
        <f t="shared" si="199"/>
        <v>6</v>
      </c>
      <c r="AA41" s="26">
        <f t="shared" si="199"/>
        <v>8</v>
      </c>
      <c r="AB41" s="26">
        <f t="shared" si="199"/>
        <v>0</v>
      </c>
      <c r="AC41" s="26">
        <f t="shared" ref="AC41" si="203">SUM(AC40)</f>
        <v>0</v>
      </c>
      <c r="AD41" s="26">
        <f t="shared" si="199"/>
        <v>0</v>
      </c>
      <c r="AE41" s="26">
        <f t="shared" si="199"/>
        <v>0</v>
      </c>
      <c r="AF41" s="26">
        <f t="shared" si="199"/>
        <v>0</v>
      </c>
      <c r="AG41" s="26">
        <f t="shared" si="196"/>
        <v>10</v>
      </c>
      <c r="AH41" s="26">
        <f t="shared" ref="AH41" si="204">SUM(AH40)</f>
        <v>9</v>
      </c>
      <c r="AI41" s="26">
        <f t="shared" si="196"/>
        <v>1</v>
      </c>
      <c r="AJ41" s="26">
        <f t="shared" si="196"/>
        <v>5</v>
      </c>
      <c r="AK41" s="26">
        <f t="shared" si="196"/>
        <v>6</v>
      </c>
      <c r="AL41" s="26">
        <f t="shared" ref="AL41:AP41" si="205">SUM(AL40)</f>
        <v>0</v>
      </c>
      <c r="AM41" s="26">
        <f t="shared" si="205"/>
        <v>0</v>
      </c>
      <c r="AN41" s="26">
        <f t="shared" si="205"/>
        <v>0</v>
      </c>
      <c r="AO41" s="26">
        <f t="shared" si="205"/>
        <v>0</v>
      </c>
      <c r="AP41" s="26">
        <f t="shared" si="205"/>
        <v>0</v>
      </c>
      <c r="AQ41" s="26">
        <f t="shared" si="196"/>
        <v>35</v>
      </c>
      <c r="AR41" s="26">
        <f>AR40</f>
        <v>60</v>
      </c>
      <c r="AS41" s="26">
        <f t="shared" si="196"/>
        <v>10</v>
      </c>
      <c r="AT41" s="26">
        <f t="shared" si="196"/>
        <v>19</v>
      </c>
      <c r="AU41" s="26">
        <f t="shared" si="196"/>
        <v>29</v>
      </c>
      <c r="AV41" s="27">
        <f t="shared" si="196"/>
        <v>2</v>
      </c>
      <c r="AW41" s="26">
        <f t="shared" si="196"/>
        <v>0</v>
      </c>
      <c r="AX41" s="26">
        <f t="shared" si="196"/>
        <v>0</v>
      </c>
      <c r="AY41" s="26">
        <f t="shared" si="196"/>
        <v>0</v>
      </c>
      <c r="AZ41" s="26">
        <f t="shared" si="196"/>
        <v>10</v>
      </c>
      <c r="BA41" s="26">
        <f t="shared" si="196"/>
        <v>19</v>
      </c>
      <c r="BB41" s="26">
        <f t="shared" si="196"/>
        <v>29</v>
      </c>
    </row>
    <row r="42" spans="1:54" ht="24.95" customHeight="1" x14ac:dyDescent="0.3">
      <c r="A42" s="20"/>
      <c r="B42" s="5" t="s">
        <v>81</v>
      </c>
      <c r="C42" s="44"/>
      <c r="D42" s="127"/>
      <c r="E42" s="40"/>
      <c r="F42" s="40"/>
      <c r="G42" s="34"/>
      <c r="H42" s="40"/>
      <c r="I42" s="40"/>
      <c r="J42" s="40"/>
      <c r="K42" s="40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40"/>
      <c r="AH42" s="40"/>
      <c r="AI42" s="40"/>
      <c r="AJ42" s="40"/>
      <c r="AK42" s="34"/>
      <c r="AL42" s="34"/>
      <c r="AM42" s="34"/>
      <c r="AN42" s="34"/>
      <c r="AO42" s="34"/>
      <c r="AP42" s="34"/>
      <c r="AQ42" s="34"/>
      <c r="AR42" s="34"/>
      <c r="AS42" s="35"/>
      <c r="AT42" s="35"/>
      <c r="AU42" s="35"/>
      <c r="AV42" s="45"/>
      <c r="AW42" s="35"/>
      <c r="AX42" s="35"/>
      <c r="AY42" s="35"/>
      <c r="AZ42" s="35"/>
      <c r="BA42" s="35"/>
      <c r="BB42" s="37"/>
    </row>
    <row r="43" spans="1:54" ht="24.95" customHeight="1" x14ac:dyDescent="0.3">
      <c r="A43" s="20"/>
      <c r="B43" s="21" t="s">
        <v>10</v>
      </c>
      <c r="C43" s="22">
        <v>15</v>
      </c>
      <c r="D43" s="22">
        <v>3</v>
      </c>
      <c r="E43" s="22">
        <v>4</v>
      </c>
      <c r="F43" s="22">
        <v>2</v>
      </c>
      <c r="G43" s="22">
        <f t="shared" ref="G43:G44" si="206">E43+F43</f>
        <v>6</v>
      </c>
      <c r="H43" s="22">
        <v>15</v>
      </c>
      <c r="I43" s="22">
        <f>16+16</f>
        <v>32</v>
      </c>
      <c r="J43" s="22">
        <f>1+2</f>
        <v>3</v>
      </c>
      <c r="K43" s="22">
        <f>8+9</f>
        <v>17</v>
      </c>
      <c r="L43" s="22">
        <f t="shared" ref="L43:L44" si="207">J43+K43</f>
        <v>20</v>
      </c>
      <c r="M43" s="22">
        <v>5</v>
      </c>
      <c r="N43" s="22">
        <v>4</v>
      </c>
      <c r="O43" s="22">
        <f>5+1</f>
        <v>6</v>
      </c>
      <c r="P43" s="22">
        <v>1</v>
      </c>
      <c r="Q43" s="22">
        <f t="shared" ref="Q43:Q44" si="208">O43+P43</f>
        <v>7</v>
      </c>
      <c r="R43" s="22">
        <v>15</v>
      </c>
      <c r="S43" s="22">
        <v>8</v>
      </c>
      <c r="T43" s="22">
        <v>3</v>
      </c>
      <c r="U43" s="22">
        <v>9</v>
      </c>
      <c r="V43" s="22">
        <f t="shared" ref="V43:V44" si="209">T43+U43</f>
        <v>12</v>
      </c>
      <c r="W43" s="22">
        <v>15</v>
      </c>
      <c r="X43" s="22">
        <v>28</v>
      </c>
      <c r="Y43" s="22">
        <v>6</v>
      </c>
      <c r="Z43" s="22">
        <v>6</v>
      </c>
      <c r="AA43" s="22">
        <f t="shared" ref="AA43:AA44" si="210">Y43+Z43</f>
        <v>12</v>
      </c>
      <c r="AB43" s="22">
        <v>0</v>
      </c>
      <c r="AC43" s="22">
        <v>1</v>
      </c>
      <c r="AD43" s="22">
        <v>0</v>
      </c>
      <c r="AE43" s="22">
        <v>0</v>
      </c>
      <c r="AF43" s="22">
        <f t="shared" ref="AF43:AF44" si="211">AD43+AE43</f>
        <v>0</v>
      </c>
      <c r="AG43" s="22">
        <v>15</v>
      </c>
      <c r="AH43" s="22">
        <v>26</v>
      </c>
      <c r="AI43" s="22">
        <v>13</v>
      </c>
      <c r="AJ43" s="22">
        <v>5</v>
      </c>
      <c r="AK43" s="22">
        <f t="shared" ref="AK43:AK44" si="212">AI43+AJ43</f>
        <v>18</v>
      </c>
      <c r="AL43" s="22">
        <v>0</v>
      </c>
      <c r="AM43" s="22">
        <v>0</v>
      </c>
      <c r="AN43" s="22">
        <v>0</v>
      </c>
      <c r="AO43" s="22">
        <v>0</v>
      </c>
      <c r="AP43" s="22">
        <f t="shared" ref="AP43:AP44" si="213">AN43+AO43</f>
        <v>0</v>
      </c>
      <c r="AQ43" s="22">
        <f>C43+H43+AG43+M43+R43+W43+AB43</f>
        <v>80</v>
      </c>
      <c r="AR43" s="22">
        <f t="shared" ref="AR43:AR44" si="214">D43+I43+N43+S43+X43+AC43+AH43</f>
        <v>102</v>
      </c>
      <c r="AS43" s="23">
        <f t="shared" ref="AS43:AS44" si="215">E43+J43+O43+T43+Y43+AD43+AI43</f>
        <v>35</v>
      </c>
      <c r="AT43" s="23">
        <f t="shared" ref="AT43:AT44" si="216">F43+K43+P43+U43+Z43+AE43+AJ43</f>
        <v>40</v>
      </c>
      <c r="AU43" s="23">
        <f t="shared" ref="AU43:AU44" si="217">G43+L43+Q43+V43+AA43+AF43+AK43</f>
        <v>75</v>
      </c>
      <c r="AV43" s="24">
        <v>2</v>
      </c>
      <c r="AW43" s="23" t="str">
        <f>IF(AV43=1,AS43,"0")</f>
        <v>0</v>
      </c>
      <c r="AX43" s="23" t="str">
        <f>IF(AV43=1,AT43,"0")</f>
        <v>0</v>
      </c>
      <c r="AY43" s="23">
        <f>AW43+AX43</f>
        <v>0</v>
      </c>
      <c r="AZ43" s="23">
        <f>IF(AV43=2,AS43,"0")</f>
        <v>35</v>
      </c>
      <c r="BA43" s="23">
        <f>IF(AV43=2,AT43,"0")</f>
        <v>40</v>
      </c>
      <c r="BB43" s="23">
        <f>AZ43+BA43</f>
        <v>75</v>
      </c>
    </row>
    <row r="44" spans="1:54" ht="24.95" customHeight="1" x14ac:dyDescent="0.3">
      <c r="A44" s="20"/>
      <c r="B44" s="48" t="s">
        <v>11</v>
      </c>
      <c r="C44" s="22">
        <v>15</v>
      </c>
      <c r="D44" s="22">
        <v>4</v>
      </c>
      <c r="E44" s="22">
        <v>3</v>
      </c>
      <c r="F44" s="22">
        <v>3</v>
      </c>
      <c r="G44" s="22">
        <f t="shared" si="206"/>
        <v>6</v>
      </c>
      <c r="H44" s="22">
        <v>15</v>
      </c>
      <c r="I44" s="22">
        <f>9+9</f>
        <v>18</v>
      </c>
      <c r="J44" s="22">
        <f>4+4</f>
        <v>8</v>
      </c>
      <c r="K44" s="22">
        <f>2+5</f>
        <v>7</v>
      </c>
      <c r="L44" s="22">
        <f t="shared" si="207"/>
        <v>15</v>
      </c>
      <c r="M44" s="22">
        <v>5</v>
      </c>
      <c r="N44" s="22">
        <v>5</v>
      </c>
      <c r="O44" s="22">
        <v>1</v>
      </c>
      <c r="P44" s="22">
        <v>1</v>
      </c>
      <c r="Q44" s="22">
        <f t="shared" si="208"/>
        <v>2</v>
      </c>
      <c r="R44" s="22">
        <v>15</v>
      </c>
      <c r="S44" s="22">
        <v>10</v>
      </c>
      <c r="T44" s="22">
        <v>7</v>
      </c>
      <c r="U44" s="22">
        <v>1</v>
      </c>
      <c r="V44" s="22">
        <f t="shared" si="209"/>
        <v>8</v>
      </c>
      <c r="W44" s="22">
        <v>20</v>
      </c>
      <c r="X44" s="22">
        <v>27</v>
      </c>
      <c r="Y44" s="22">
        <v>10</v>
      </c>
      <c r="Z44" s="22">
        <v>20</v>
      </c>
      <c r="AA44" s="22">
        <f t="shared" si="210"/>
        <v>30</v>
      </c>
      <c r="AB44" s="22">
        <v>0</v>
      </c>
      <c r="AC44" s="22">
        <v>3</v>
      </c>
      <c r="AD44" s="22">
        <v>2</v>
      </c>
      <c r="AE44" s="22">
        <v>0</v>
      </c>
      <c r="AF44" s="22">
        <f t="shared" si="211"/>
        <v>2</v>
      </c>
      <c r="AG44" s="22">
        <v>20</v>
      </c>
      <c r="AH44" s="22">
        <f>14+27</f>
        <v>41</v>
      </c>
      <c r="AI44" s="22">
        <v>16</v>
      </c>
      <c r="AJ44" s="22">
        <v>11</v>
      </c>
      <c r="AK44" s="22">
        <f t="shared" si="212"/>
        <v>27</v>
      </c>
      <c r="AL44" s="22">
        <v>0</v>
      </c>
      <c r="AM44" s="22">
        <v>0</v>
      </c>
      <c r="AN44" s="22">
        <v>0</v>
      </c>
      <c r="AO44" s="22">
        <v>0</v>
      </c>
      <c r="AP44" s="22">
        <f t="shared" si="213"/>
        <v>0</v>
      </c>
      <c r="AQ44" s="22">
        <f>C44+H44+AG44+M44+R44+W44+AB44</f>
        <v>90</v>
      </c>
      <c r="AR44" s="22">
        <f t="shared" si="214"/>
        <v>108</v>
      </c>
      <c r="AS44" s="23">
        <f t="shared" si="215"/>
        <v>47</v>
      </c>
      <c r="AT44" s="23">
        <f t="shared" si="216"/>
        <v>43</v>
      </c>
      <c r="AU44" s="23">
        <f t="shared" si="217"/>
        <v>90</v>
      </c>
      <c r="AV44" s="24">
        <v>2</v>
      </c>
      <c r="AW44" s="23" t="str">
        <f>IF(AV44=1,AS44,"0")</f>
        <v>0</v>
      </c>
      <c r="AX44" s="23" t="str">
        <f>IF(AV44=1,AT44,"0")</f>
        <v>0</v>
      </c>
      <c r="AY44" s="23">
        <f>AW44+AX44</f>
        <v>0</v>
      </c>
      <c r="AZ44" s="23">
        <f>IF(AV44=2,AS44,"0")</f>
        <v>47</v>
      </c>
      <c r="BA44" s="23">
        <f>IF(AV44=2,AT44,"0")</f>
        <v>43</v>
      </c>
      <c r="BB44" s="23">
        <f>AZ44+BA44</f>
        <v>90</v>
      </c>
    </row>
    <row r="45" spans="1:54" s="2" customFormat="1" ht="24.95" customHeight="1" x14ac:dyDescent="0.3">
      <c r="A45" s="4"/>
      <c r="B45" s="25" t="s">
        <v>58</v>
      </c>
      <c r="C45" s="46">
        <f>SUM(C43:C44)</f>
        <v>30</v>
      </c>
      <c r="D45" s="46">
        <f>SUM(D43:D44)</f>
        <v>7</v>
      </c>
      <c r="E45" s="46">
        <f t="shared" ref="E45:BB45" si="218">SUM(E43:E44)</f>
        <v>7</v>
      </c>
      <c r="F45" s="46">
        <f t="shared" si="218"/>
        <v>5</v>
      </c>
      <c r="G45" s="46">
        <f t="shared" si="218"/>
        <v>12</v>
      </c>
      <c r="H45" s="46">
        <f t="shared" si="218"/>
        <v>30</v>
      </c>
      <c r="I45" s="46">
        <f t="shared" ref="I45" si="219">SUM(I43:I44)</f>
        <v>50</v>
      </c>
      <c r="J45" s="46">
        <f t="shared" si="218"/>
        <v>11</v>
      </c>
      <c r="K45" s="46">
        <f t="shared" si="218"/>
        <v>24</v>
      </c>
      <c r="L45" s="46">
        <f t="shared" si="218"/>
        <v>35</v>
      </c>
      <c r="M45" s="46">
        <f t="shared" ref="M45:AF45" si="220">SUM(M43:M44)</f>
        <v>10</v>
      </c>
      <c r="N45" s="46">
        <f t="shared" ref="N45" si="221">SUM(N43:N44)</f>
        <v>9</v>
      </c>
      <c r="O45" s="46">
        <f t="shared" si="220"/>
        <v>7</v>
      </c>
      <c r="P45" s="46">
        <f t="shared" si="220"/>
        <v>2</v>
      </c>
      <c r="Q45" s="46">
        <f t="shared" si="220"/>
        <v>9</v>
      </c>
      <c r="R45" s="46">
        <f t="shared" si="220"/>
        <v>30</v>
      </c>
      <c r="S45" s="46">
        <f t="shared" ref="S45" si="222">SUM(S43:S44)</f>
        <v>18</v>
      </c>
      <c r="T45" s="46">
        <f t="shared" si="220"/>
        <v>10</v>
      </c>
      <c r="U45" s="46">
        <f t="shared" si="220"/>
        <v>10</v>
      </c>
      <c r="V45" s="46">
        <f t="shared" si="220"/>
        <v>20</v>
      </c>
      <c r="W45" s="46">
        <f t="shared" si="220"/>
        <v>35</v>
      </c>
      <c r="X45" s="46">
        <f t="shared" ref="X45" si="223">SUM(X43:X44)</f>
        <v>55</v>
      </c>
      <c r="Y45" s="46">
        <f t="shared" si="220"/>
        <v>16</v>
      </c>
      <c r="Z45" s="46">
        <f t="shared" si="220"/>
        <v>26</v>
      </c>
      <c r="AA45" s="46">
        <f t="shared" si="220"/>
        <v>42</v>
      </c>
      <c r="AB45" s="46">
        <f t="shared" si="220"/>
        <v>0</v>
      </c>
      <c r="AC45" s="46">
        <f t="shared" si="220"/>
        <v>4</v>
      </c>
      <c r="AD45" s="46">
        <f t="shared" si="220"/>
        <v>2</v>
      </c>
      <c r="AE45" s="46">
        <f t="shared" si="220"/>
        <v>0</v>
      </c>
      <c r="AF45" s="46">
        <f t="shared" si="220"/>
        <v>2</v>
      </c>
      <c r="AG45" s="46">
        <f t="shared" si="218"/>
        <v>35</v>
      </c>
      <c r="AH45" s="46">
        <f t="shared" ref="AH45" si="224">SUM(AH43:AH44)</f>
        <v>67</v>
      </c>
      <c r="AI45" s="46">
        <f t="shared" si="218"/>
        <v>29</v>
      </c>
      <c r="AJ45" s="46">
        <f t="shared" si="218"/>
        <v>16</v>
      </c>
      <c r="AK45" s="46">
        <f t="shared" si="218"/>
        <v>45</v>
      </c>
      <c r="AL45" s="46">
        <f t="shared" ref="AL45:AP45" si="225">SUM(AL43:AL44)</f>
        <v>0</v>
      </c>
      <c r="AM45" s="46">
        <f t="shared" si="225"/>
        <v>0</v>
      </c>
      <c r="AN45" s="46">
        <f t="shared" si="225"/>
        <v>0</v>
      </c>
      <c r="AO45" s="46">
        <f t="shared" si="225"/>
        <v>0</v>
      </c>
      <c r="AP45" s="46">
        <f t="shared" si="225"/>
        <v>0</v>
      </c>
      <c r="AQ45" s="46">
        <f t="shared" ref="AQ45" si="226">SUM(AQ43:AQ44)</f>
        <v>170</v>
      </c>
      <c r="AR45" s="46">
        <f>SUM(AR43:AR44)</f>
        <v>210</v>
      </c>
      <c r="AS45" s="46">
        <f t="shared" si="218"/>
        <v>82</v>
      </c>
      <c r="AT45" s="46">
        <f t="shared" si="218"/>
        <v>83</v>
      </c>
      <c r="AU45" s="46">
        <f t="shared" si="218"/>
        <v>165</v>
      </c>
      <c r="AV45" s="47"/>
      <c r="AW45" s="46">
        <f t="shared" si="218"/>
        <v>0</v>
      </c>
      <c r="AX45" s="46">
        <f t="shared" si="218"/>
        <v>0</v>
      </c>
      <c r="AY45" s="46">
        <f t="shared" si="218"/>
        <v>0</v>
      </c>
      <c r="AZ45" s="46">
        <f t="shared" si="218"/>
        <v>82</v>
      </c>
      <c r="BA45" s="46">
        <f t="shared" si="218"/>
        <v>83</v>
      </c>
      <c r="BB45" s="26">
        <f t="shared" si="218"/>
        <v>165</v>
      </c>
    </row>
    <row r="46" spans="1:54" ht="24.95" customHeight="1" x14ac:dyDescent="0.3">
      <c r="A46" s="20"/>
      <c r="B46" s="5" t="s">
        <v>131</v>
      </c>
      <c r="C46" s="44"/>
      <c r="D46" s="127"/>
      <c r="E46" s="40"/>
      <c r="F46" s="40"/>
      <c r="G46" s="34"/>
      <c r="H46" s="40"/>
      <c r="I46" s="40"/>
      <c r="J46" s="40"/>
      <c r="K46" s="40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40"/>
      <c r="AH46" s="40"/>
      <c r="AI46" s="40"/>
      <c r="AJ46" s="40"/>
      <c r="AK46" s="34"/>
      <c r="AL46" s="34"/>
      <c r="AM46" s="34"/>
      <c r="AN46" s="34"/>
      <c r="AO46" s="34"/>
      <c r="AP46" s="34"/>
      <c r="AQ46" s="34"/>
      <c r="AR46" s="34"/>
      <c r="AS46" s="35"/>
      <c r="AT46" s="35"/>
      <c r="AU46" s="35"/>
      <c r="AV46" s="45"/>
      <c r="AW46" s="35"/>
      <c r="AX46" s="35"/>
      <c r="AY46" s="35"/>
      <c r="AZ46" s="35"/>
      <c r="BA46" s="35"/>
      <c r="BB46" s="37"/>
    </row>
    <row r="47" spans="1:54" ht="24.95" customHeight="1" x14ac:dyDescent="0.3">
      <c r="A47" s="122"/>
      <c r="B47" s="123" t="s">
        <v>125</v>
      </c>
      <c r="C47" s="89">
        <v>10</v>
      </c>
      <c r="D47" s="89">
        <v>12</v>
      </c>
      <c r="E47" s="89">
        <v>9</v>
      </c>
      <c r="F47" s="89">
        <v>1</v>
      </c>
      <c r="G47" s="22">
        <f t="shared" ref="G47" si="227">E47+F47</f>
        <v>10</v>
      </c>
      <c r="H47" s="89">
        <v>0</v>
      </c>
      <c r="I47" s="89">
        <v>0</v>
      </c>
      <c r="J47" s="89">
        <v>0</v>
      </c>
      <c r="K47" s="89">
        <v>0</v>
      </c>
      <c r="L47" s="22">
        <f t="shared" ref="L47" si="228">J47+K47</f>
        <v>0</v>
      </c>
      <c r="M47" s="22">
        <v>25</v>
      </c>
      <c r="N47" s="22">
        <v>28</v>
      </c>
      <c r="O47" s="22">
        <v>24</v>
      </c>
      <c r="P47" s="22">
        <v>0</v>
      </c>
      <c r="Q47" s="22">
        <f t="shared" ref="Q47" si="229">O47+P47</f>
        <v>24</v>
      </c>
      <c r="R47" s="22">
        <v>0</v>
      </c>
      <c r="S47" s="22">
        <v>0</v>
      </c>
      <c r="T47" s="22">
        <v>0</v>
      </c>
      <c r="U47" s="22">
        <v>0</v>
      </c>
      <c r="V47" s="22">
        <f t="shared" ref="V47" si="230">T47+U47</f>
        <v>0</v>
      </c>
      <c r="W47" s="22">
        <v>0</v>
      </c>
      <c r="X47" s="22">
        <v>0</v>
      </c>
      <c r="Y47" s="22">
        <v>0</v>
      </c>
      <c r="Z47" s="22">
        <v>0</v>
      </c>
      <c r="AA47" s="22">
        <f t="shared" ref="AA47" si="231">Y47+Z47</f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f t="shared" ref="AF47" si="232">AD47+AE47</f>
        <v>0</v>
      </c>
      <c r="AG47" s="89">
        <v>0</v>
      </c>
      <c r="AH47" s="89">
        <v>0</v>
      </c>
      <c r="AI47" s="89">
        <v>0</v>
      </c>
      <c r="AJ47" s="89">
        <v>0</v>
      </c>
      <c r="AK47" s="22">
        <f t="shared" ref="AK47" si="233">AI47+AJ47</f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f t="shared" ref="AP47:AP48" si="234">AN47+AO47</f>
        <v>0</v>
      </c>
      <c r="AQ47" s="22">
        <f>C47+H47+AG47+M47+R47+W47+AB47+AL47</f>
        <v>35</v>
      </c>
      <c r="AR47" s="22">
        <f>D47+I47+N47+S47+X47+AC47+AH47+AM47</f>
        <v>40</v>
      </c>
      <c r="AS47" s="22">
        <f t="shared" ref="AS47:AU47" si="235">E47+J47+O47+T47+Y47+AD47+AI47+AN47</f>
        <v>33</v>
      </c>
      <c r="AT47" s="22">
        <f t="shared" si="235"/>
        <v>1</v>
      </c>
      <c r="AU47" s="22">
        <f t="shared" si="235"/>
        <v>34</v>
      </c>
      <c r="AV47" s="119">
        <v>2</v>
      </c>
      <c r="AW47" s="23" t="str">
        <f>IF(AV47=1,AS47,"0")</f>
        <v>0</v>
      </c>
      <c r="AX47" s="23" t="str">
        <f>IF(AV47=1,AT47,"0")</f>
        <v>0</v>
      </c>
      <c r="AY47" s="23">
        <f>AW47+AX47</f>
        <v>0</v>
      </c>
      <c r="AZ47" s="23">
        <f>IF(AV47=2,AS47,"0")</f>
        <v>33</v>
      </c>
      <c r="BA47" s="23">
        <f>IF(AV47=2,AT47,"0")</f>
        <v>1</v>
      </c>
      <c r="BB47" s="23">
        <f>AZ47+BA47</f>
        <v>34</v>
      </c>
    </row>
    <row r="48" spans="1:54" ht="24.95" customHeight="1" x14ac:dyDescent="0.3">
      <c r="A48" s="20"/>
      <c r="B48" s="135" t="s">
        <v>149</v>
      </c>
      <c r="C48" s="66">
        <v>0</v>
      </c>
      <c r="D48" s="66">
        <v>0</v>
      </c>
      <c r="E48" s="22">
        <v>0</v>
      </c>
      <c r="F48" s="22">
        <v>0</v>
      </c>
      <c r="G48" s="22">
        <f t="shared" ref="G48" si="236">E48+F48</f>
        <v>0</v>
      </c>
      <c r="H48" s="22">
        <v>0</v>
      </c>
      <c r="I48" s="22">
        <v>0</v>
      </c>
      <c r="J48" s="22">
        <v>0</v>
      </c>
      <c r="K48" s="22">
        <v>0</v>
      </c>
      <c r="L48" s="22">
        <f t="shared" ref="L48" si="237">J48+K48</f>
        <v>0</v>
      </c>
      <c r="M48" s="22">
        <v>0</v>
      </c>
      <c r="N48" s="22">
        <v>0</v>
      </c>
      <c r="O48" s="22">
        <v>6</v>
      </c>
      <c r="P48" s="22">
        <v>0</v>
      </c>
      <c r="Q48" s="22">
        <f t="shared" ref="Q48" si="238">O48+P48</f>
        <v>6</v>
      </c>
      <c r="R48" s="22">
        <v>0</v>
      </c>
      <c r="S48" s="22">
        <v>0</v>
      </c>
      <c r="T48" s="22">
        <v>0</v>
      </c>
      <c r="U48" s="22">
        <v>0</v>
      </c>
      <c r="V48" s="22">
        <f t="shared" ref="V48" si="239">T48+U48</f>
        <v>0</v>
      </c>
      <c r="W48" s="22">
        <v>0</v>
      </c>
      <c r="X48" s="22">
        <v>0</v>
      </c>
      <c r="Y48" s="22">
        <v>0</v>
      </c>
      <c r="Z48" s="22">
        <v>0</v>
      </c>
      <c r="AA48" s="22">
        <f t="shared" ref="AA48" si="240">Y48+Z48</f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f t="shared" ref="AF48" si="241">AD48+AE48</f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f t="shared" ref="AK48" si="242">AI48+AJ48</f>
        <v>0</v>
      </c>
      <c r="AL48" s="22">
        <v>30</v>
      </c>
      <c r="AM48" s="22">
        <v>8</v>
      </c>
      <c r="AN48" s="22">
        <v>3</v>
      </c>
      <c r="AO48" s="22">
        <v>0</v>
      </c>
      <c r="AP48" s="22">
        <f t="shared" si="234"/>
        <v>3</v>
      </c>
      <c r="AQ48" s="22">
        <f>C48+H48+AG48+M48+R48+W48+AB48+AL48</f>
        <v>30</v>
      </c>
      <c r="AR48" s="22">
        <f>D48+I48+N48+S48+X48+AC48+AH48+AM48</f>
        <v>8</v>
      </c>
      <c r="AS48" s="22">
        <f t="shared" ref="AS48" si="243">E48+J48+O48+T48+Y48+AD48+AI48+AN48</f>
        <v>9</v>
      </c>
      <c r="AT48" s="22">
        <f t="shared" ref="AT48" si="244">F48+K48+P48+U48+Z48+AE48+AJ48+AO48</f>
        <v>0</v>
      </c>
      <c r="AU48" s="22">
        <f t="shared" ref="AU48" si="245">G48+L48+Q48+V48+AA48+AF48+AK48+AP48</f>
        <v>9</v>
      </c>
      <c r="AV48" s="24">
        <v>2</v>
      </c>
      <c r="AW48" s="23" t="str">
        <f>IF(AV48=1,AS48,"0")</f>
        <v>0</v>
      </c>
      <c r="AX48" s="23" t="str">
        <f>IF(AV48=1,AT48,"0")</f>
        <v>0</v>
      </c>
      <c r="AY48" s="23">
        <f>AW48+AX48</f>
        <v>0</v>
      </c>
      <c r="AZ48" s="23">
        <f>IF(AV48=2,AS48,"0")</f>
        <v>9</v>
      </c>
      <c r="BA48" s="23">
        <f>IF(AV48=2,AT48,"0")</f>
        <v>0</v>
      </c>
      <c r="BB48" s="23">
        <f>AZ48+BA48</f>
        <v>9</v>
      </c>
    </row>
    <row r="49" spans="1:54" ht="24.95" customHeight="1" x14ac:dyDescent="0.3">
      <c r="A49" s="76"/>
      <c r="B49" s="124" t="s">
        <v>58</v>
      </c>
      <c r="C49" s="46">
        <f>SUM(C47:C48)</f>
        <v>10</v>
      </c>
      <c r="D49" s="46">
        <f>SUM(D47:D48)</f>
        <v>12</v>
      </c>
      <c r="E49" s="46">
        <f t="shared" ref="E49:AU49" si="246">SUM(E47:E48)</f>
        <v>9</v>
      </c>
      <c r="F49" s="46">
        <f t="shared" si="246"/>
        <v>1</v>
      </c>
      <c r="G49" s="46">
        <f t="shared" si="246"/>
        <v>10</v>
      </c>
      <c r="H49" s="46">
        <f t="shared" si="246"/>
        <v>0</v>
      </c>
      <c r="I49" s="46">
        <f t="shared" ref="I49" si="247">SUM(I47:I48)</f>
        <v>0</v>
      </c>
      <c r="J49" s="46">
        <f t="shared" si="246"/>
        <v>0</v>
      </c>
      <c r="K49" s="46">
        <f t="shared" si="246"/>
        <v>0</v>
      </c>
      <c r="L49" s="46">
        <f t="shared" si="246"/>
        <v>0</v>
      </c>
      <c r="M49" s="46">
        <f t="shared" si="246"/>
        <v>25</v>
      </c>
      <c r="N49" s="46">
        <f t="shared" ref="N49" si="248">SUM(N47:N48)</f>
        <v>28</v>
      </c>
      <c r="O49" s="46">
        <f t="shared" si="246"/>
        <v>30</v>
      </c>
      <c r="P49" s="46">
        <f t="shared" si="246"/>
        <v>0</v>
      </c>
      <c r="Q49" s="46">
        <f t="shared" si="246"/>
        <v>30</v>
      </c>
      <c r="R49" s="46">
        <f t="shared" si="246"/>
        <v>0</v>
      </c>
      <c r="S49" s="46">
        <f t="shared" ref="S49" si="249">SUM(S47:S48)</f>
        <v>0</v>
      </c>
      <c r="T49" s="46">
        <f t="shared" si="246"/>
        <v>0</v>
      </c>
      <c r="U49" s="46">
        <f t="shared" si="246"/>
        <v>0</v>
      </c>
      <c r="V49" s="46">
        <f t="shared" si="246"/>
        <v>0</v>
      </c>
      <c r="W49" s="46">
        <f t="shared" si="246"/>
        <v>0</v>
      </c>
      <c r="X49" s="46">
        <f t="shared" ref="X49" si="250">SUM(X47:X48)</f>
        <v>0</v>
      </c>
      <c r="Y49" s="46">
        <f t="shared" si="246"/>
        <v>0</v>
      </c>
      <c r="Z49" s="46">
        <f t="shared" si="246"/>
        <v>0</v>
      </c>
      <c r="AA49" s="46">
        <f t="shared" si="246"/>
        <v>0</v>
      </c>
      <c r="AB49" s="46">
        <f t="shared" si="246"/>
        <v>0</v>
      </c>
      <c r="AC49" s="46">
        <f t="shared" ref="AC49" si="251">SUM(AC47:AC48)</f>
        <v>0</v>
      </c>
      <c r="AD49" s="46">
        <f t="shared" si="246"/>
        <v>0</v>
      </c>
      <c r="AE49" s="46">
        <f t="shared" si="246"/>
        <v>0</v>
      </c>
      <c r="AF49" s="46">
        <f t="shared" si="246"/>
        <v>0</v>
      </c>
      <c r="AG49" s="46">
        <f t="shared" si="246"/>
        <v>0</v>
      </c>
      <c r="AH49" s="46">
        <f t="shared" ref="AH49" si="252">SUM(AH47:AH48)</f>
        <v>0</v>
      </c>
      <c r="AI49" s="46">
        <f t="shared" si="246"/>
        <v>0</v>
      </c>
      <c r="AJ49" s="46">
        <f t="shared" si="246"/>
        <v>0</v>
      </c>
      <c r="AK49" s="46">
        <f t="shared" si="246"/>
        <v>0</v>
      </c>
      <c r="AL49" s="46">
        <f t="shared" ref="AL49:AP49" si="253">SUM(AL47:AL48)</f>
        <v>30</v>
      </c>
      <c r="AM49" s="46">
        <f t="shared" si="253"/>
        <v>8</v>
      </c>
      <c r="AN49" s="46">
        <f t="shared" si="253"/>
        <v>3</v>
      </c>
      <c r="AO49" s="46">
        <f t="shared" si="253"/>
        <v>0</v>
      </c>
      <c r="AP49" s="46">
        <f t="shared" si="253"/>
        <v>3</v>
      </c>
      <c r="AQ49" s="46">
        <f t="shared" si="246"/>
        <v>65</v>
      </c>
      <c r="AR49" s="46">
        <f>SUM(AR47:AR48)</f>
        <v>48</v>
      </c>
      <c r="AS49" s="46">
        <f t="shared" si="246"/>
        <v>42</v>
      </c>
      <c r="AT49" s="46">
        <f t="shared" si="246"/>
        <v>1</v>
      </c>
      <c r="AU49" s="46">
        <f t="shared" si="246"/>
        <v>43</v>
      </c>
      <c r="AV49" s="47">
        <f t="shared" ref="AV49:AY49" si="254">SUM(AV48)</f>
        <v>2</v>
      </c>
      <c r="AW49" s="46">
        <f t="shared" si="254"/>
        <v>0</v>
      </c>
      <c r="AX49" s="46">
        <f t="shared" si="254"/>
        <v>0</v>
      </c>
      <c r="AY49" s="46">
        <f t="shared" si="254"/>
        <v>0</v>
      </c>
      <c r="AZ49" s="46">
        <f>SUM(AZ47:AZ48)</f>
        <v>42</v>
      </c>
      <c r="BA49" s="46">
        <f t="shared" ref="BA49:BB49" si="255">SUM(BA47:BA48)</f>
        <v>1</v>
      </c>
      <c r="BB49" s="46">
        <f t="shared" si="255"/>
        <v>43</v>
      </c>
    </row>
    <row r="50" spans="1:54" ht="24.95" customHeight="1" x14ac:dyDescent="0.3">
      <c r="A50" s="20"/>
      <c r="B50" s="49" t="s">
        <v>91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7"/>
      <c r="AW50" s="46"/>
      <c r="AX50" s="46"/>
      <c r="AY50" s="46"/>
      <c r="AZ50" s="46"/>
      <c r="BA50" s="46"/>
      <c r="BB50" s="26"/>
    </row>
    <row r="51" spans="1:54" ht="24.95" customHeight="1" x14ac:dyDescent="0.3">
      <c r="A51" s="20"/>
      <c r="B51" s="48" t="s">
        <v>94</v>
      </c>
      <c r="C51" s="33">
        <v>20</v>
      </c>
      <c r="D51" s="33">
        <v>18</v>
      </c>
      <c r="E51" s="33">
        <v>13</v>
      </c>
      <c r="F51" s="33">
        <v>1</v>
      </c>
      <c r="G51" s="33">
        <f t="shared" ref="G51" si="256">E51+F51</f>
        <v>14</v>
      </c>
      <c r="H51" s="33">
        <v>0</v>
      </c>
      <c r="I51" s="33">
        <v>0</v>
      </c>
      <c r="J51" s="33">
        <v>0</v>
      </c>
      <c r="K51" s="33">
        <v>0</v>
      </c>
      <c r="L51" s="33">
        <f t="shared" ref="L51" si="257">J51+K51</f>
        <v>0</v>
      </c>
      <c r="M51" s="33">
        <v>30</v>
      </c>
      <c r="N51" s="33">
        <f>50+10</f>
        <v>60</v>
      </c>
      <c r="O51" s="33">
        <f>23+5</f>
        <v>28</v>
      </c>
      <c r="P51" s="33">
        <v>5</v>
      </c>
      <c r="Q51" s="33">
        <f t="shared" ref="Q51" si="258">O51+P51</f>
        <v>33</v>
      </c>
      <c r="R51" s="33">
        <v>0</v>
      </c>
      <c r="S51" s="33"/>
      <c r="T51" s="33">
        <v>0</v>
      </c>
      <c r="U51" s="33">
        <v>0</v>
      </c>
      <c r="V51" s="33">
        <f t="shared" ref="V51" si="259">T51+U51</f>
        <v>0</v>
      </c>
      <c r="W51" s="33">
        <v>0</v>
      </c>
      <c r="X51" s="33">
        <v>0</v>
      </c>
      <c r="Y51" s="33">
        <v>0</v>
      </c>
      <c r="Z51" s="33">
        <v>0</v>
      </c>
      <c r="AA51" s="33">
        <f t="shared" ref="AA51" si="260">Y51+Z51</f>
        <v>0</v>
      </c>
      <c r="AB51" s="33">
        <v>0</v>
      </c>
      <c r="AC51" s="33">
        <v>0</v>
      </c>
      <c r="AD51" s="33">
        <v>0</v>
      </c>
      <c r="AE51" s="33">
        <v>0</v>
      </c>
      <c r="AF51" s="33">
        <f t="shared" ref="AF51" si="261">AD51+AE51</f>
        <v>0</v>
      </c>
      <c r="AG51" s="33">
        <v>0</v>
      </c>
      <c r="AH51" s="33">
        <v>0</v>
      </c>
      <c r="AI51" s="33">
        <v>0</v>
      </c>
      <c r="AJ51" s="33">
        <v>0</v>
      </c>
      <c r="AK51" s="33">
        <f t="shared" ref="AK51" si="262">AI51+AJ51</f>
        <v>0</v>
      </c>
      <c r="AL51" s="33">
        <v>0</v>
      </c>
      <c r="AM51" s="33">
        <v>0</v>
      </c>
      <c r="AN51" s="33">
        <v>0</v>
      </c>
      <c r="AO51" s="33">
        <v>0</v>
      </c>
      <c r="AP51" s="33">
        <f t="shared" ref="AP51" si="263">AN51+AO51</f>
        <v>0</v>
      </c>
      <c r="AQ51" s="33">
        <f>C51+H51+AG51+M51+R51+W51+AB51</f>
        <v>50</v>
      </c>
      <c r="AR51" s="33">
        <f t="shared" ref="AR51" si="264">D51+I51+N51+S51+X51+AC51+AH51</f>
        <v>78</v>
      </c>
      <c r="AS51" s="23">
        <f t="shared" ref="AS51" si="265">E51+J51+O51+T51+Y51+AD51+AI51</f>
        <v>41</v>
      </c>
      <c r="AT51" s="23">
        <f t="shared" ref="AT51" si="266">F51+K51+P51+U51+Z51+AE51+AJ51</f>
        <v>6</v>
      </c>
      <c r="AU51" s="23">
        <f t="shared" ref="AU51" si="267">G51+L51+Q51+V51+AA51+AF51+AK51</f>
        <v>47</v>
      </c>
      <c r="AV51" s="47">
        <v>2</v>
      </c>
      <c r="AW51" s="33" t="str">
        <f>IF(AV51=1,AS51,"0")</f>
        <v>0</v>
      </c>
      <c r="AX51" s="33" t="str">
        <f>IF(AV51=1,AT51,"0")</f>
        <v>0</v>
      </c>
      <c r="AY51" s="33">
        <f>AW51+AX51</f>
        <v>0</v>
      </c>
      <c r="AZ51" s="33">
        <f>IF(AV51=2,AS51,"0")</f>
        <v>41</v>
      </c>
      <c r="BA51" s="33">
        <f>IF(AV51=2,AT51,"0")</f>
        <v>6</v>
      </c>
      <c r="BB51" s="26">
        <f>AZ51+BA51</f>
        <v>47</v>
      </c>
    </row>
    <row r="52" spans="1:54" ht="24.95" customHeight="1" x14ac:dyDescent="0.3">
      <c r="A52" s="20"/>
      <c r="B52" s="25" t="s">
        <v>58</v>
      </c>
      <c r="C52" s="46">
        <f t="shared" ref="C52:BB52" si="268">SUM(C51)</f>
        <v>20</v>
      </c>
      <c r="D52" s="46">
        <f t="shared" ref="D52" si="269">SUM(D51)</f>
        <v>18</v>
      </c>
      <c r="E52" s="46">
        <f t="shared" si="268"/>
        <v>13</v>
      </c>
      <c r="F52" s="46">
        <f t="shared" si="268"/>
        <v>1</v>
      </c>
      <c r="G52" s="46">
        <f t="shared" si="268"/>
        <v>14</v>
      </c>
      <c r="H52" s="46">
        <f t="shared" si="268"/>
        <v>0</v>
      </c>
      <c r="I52" s="46">
        <f t="shared" ref="I52" si="270">SUM(I51)</f>
        <v>0</v>
      </c>
      <c r="J52" s="46">
        <f t="shared" si="268"/>
        <v>0</v>
      </c>
      <c r="K52" s="46">
        <f t="shared" si="268"/>
        <v>0</v>
      </c>
      <c r="L52" s="46">
        <f t="shared" si="268"/>
        <v>0</v>
      </c>
      <c r="M52" s="46">
        <f t="shared" ref="M52:AF52" si="271">SUM(M51)</f>
        <v>30</v>
      </c>
      <c r="N52" s="46">
        <f t="shared" ref="N52" si="272">SUM(N51)</f>
        <v>60</v>
      </c>
      <c r="O52" s="46">
        <f t="shared" si="271"/>
        <v>28</v>
      </c>
      <c r="P52" s="46">
        <f t="shared" si="271"/>
        <v>5</v>
      </c>
      <c r="Q52" s="46">
        <f t="shared" si="271"/>
        <v>33</v>
      </c>
      <c r="R52" s="46">
        <f t="shared" si="271"/>
        <v>0</v>
      </c>
      <c r="S52" s="46">
        <f t="shared" si="271"/>
        <v>0</v>
      </c>
      <c r="T52" s="46">
        <f t="shared" si="271"/>
        <v>0</v>
      </c>
      <c r="U52" s="46">
        <f t="shared" si="271"/>
        <v>0</v>
      </c>
      <c r="V52" s="46">
        <f t="shared" si="271"/>
        <v>0</v>
      </c>
      <c r="W52" s="46">
        <f t="shared" si="271"/>
        <v>0</v>
      </c>
      <c r="X52" s="46">
        <f t="shared" ref="X52" si="273">SUM(X51)</f>
        <v>0</v>
      </c>
      <c r="Y52" s="46">
        <f t="shared" si="271"/>
        <v>0</v>
      </c>
      <c r="Z52" s="46">
        <f t="shared" si="271"/>
        <v>0</v>
      </c>
      <c r="AA52" s="46">
        <f t="shared" si="271"/>
        <v>0</v>
      </c>
      <c r="AB52" s="46">
        <f t="shared" si="271"/>
        <v>0</v>
      </c>
      <c r="AC52" s="46">
        <f t="shared" ref="AC52" si="274">SUM(AC51)</f>
        <v>0</v>
      </c>
      <c r="AD52" s="46">
        <f t="shared" si="271"/>
        <v>0</v>
      </c>
      <c r="AE52" s="46">
        <f t="shared" si="271"/>
        <v>0</v>
      </c>
      <c r="AF52" s="46">
        <f t="shared" si="271"/>
        <v>0</v>
      </c>
      <c r="AG52" s="46">
        <f t="shared" si="268"/>
        <v>0</v>
      </c>
      <c r="AH52" s="46">
        <f t="shared" ref="AH52" si="275">SUM(AH51)</f>
        <v>0</v>
      </c>
      <c r="AI52" s="46">
        <f t="shared" si="268"/>
        <v>0</v>
      </c>
      <c r="AJ52" s="46">
        <f t="shared" si="268"/>
        <v>0</v>
      </c>
      <c r="AK52" s="46">
        <f t="shared" si="268"/>
        <v>0</v>
      </c>
      <c r="AL52" s="46">
        <f t="shared" ref="AL52:AP52" si="276">SUM(AL51)</f>
        <v>0</v>
      </c>
      <c r="AM52" s="46">
        <f t="shared" si="276"/>
        <v>0</v>
      </c>
      <c r="AN52" s="46">
        <f t="shared" si="276"/>
        <v>0</v>
      </c>
      <c r="AO52" s="46">
        <f t="shared" si="276"/>
        <v>0</v>
      </c>
      <c r="AP52" s="46">
        <f t="shared" si="276"/>
        <v>0</v>
      </c>
      <c r="AQ52" s="46">
        <f t="shared" si="268"/>
        <v>50</v>
      </c>
      <c r="AR52" s="46">
        <f>AR51</f>
        <v>78</v>
      </c>
      <c r="AS52" s="46">
        <f t="shared" si="268"/>
        <v>41</v>
      </c>
      <c r="AT52" s="46">
        <f t="shared" si="268"/>
        <v>6</v>
      </c>
      <c r="AU52" s="46">
        <f t="shared" si="268"/>
        <v>47</v>
      </c>
      <c r="AV52" s="47">
        <f t="shared" si="268"/>
        <v>2</v>
      </c>
      <c r="AW52" s="46">
        <f t="shared" si="268"/>
        <v>0</v>
      </c>
      <c r="AX52" s="46">
        <f t="shared" si="268"/>
        <v>0</v>
      </c>
      <c r="AY52" s="46">
        <f t="shared" si="268"/>
        <v>0</v>
      </c>
      <c r="AZ52" s="46">
        <f t="shared" si="268"/>
        <v>41</v>
      </c>
      <c r="BA52" s="46">
        <f t="shared" si="268"/>
        <v>6</v>
      </c>
      <c r="BB52" s="26">
        <f t="shared" si="268"/>
        <v>47</v>
      </c>
    </row>
    <row r="53" spans="1:54" s="2" customFormat="1" ht="24.95" customHeight="1" x14ac:dyDescent="0.3">
      <c r="A53" s="4"/>
      <c r="B53" s="25" t="s">
        <v>60</v>
      </c>
      <c r="C53" s="46">
        <f>C35+C49+C38+C45+C41+C52</f>
        <v>120</v>
      </c>
      <c r="D53" s="46">
        <f>D35+D49+D38+D45+D41+D52</f>
        <v>97</v>
      </c>
      <c r="E53" s="46">
        <f t="shared" ref="E53:BB53" si="277">E35+E49+E38+E45+E41+E52</f>
        <v>51</v>
      </c>
      <c r="F53" s="46">
        <f t="shared" si="277"/>
        <v>25</v>
      </c>
      <c r="G53" s="46">
        <f>G35+G49+G38+G45+G41+G52</f>
        <v>76</v>
      </c>
      <c r="H53" s="46">
        <f t="shared" si="277"/>
        <v>105</v>
      </c>
      <c r="I53" s="46">
        <f>I35+I49+I38+I45+I41+I52</f>
        <v>220</v>
      </c>
      <c r="J53" s="46">
        <f t="shared" si="277"/>
        <v>37</v>
      </c>
      <c r="K53" s="46">
        <f t="shared" si="277"/>
        <v>82</v>
      </c>
      <c r="L53" s="46">
        <f t="shared" si="277"/>
        <v>119</v>
      </c>
      <c r="M53" s="46">
        <f>M35+M49+M38+M45+M41+M52</f>
        <v>105</v>
      </c>
      <c r="N53" s="46">
        <f>N35+N49+N38+N45+N41+N52</f>
        <v>187</v>
      </c>
      <c r="O53" s="46">
        <f t="shared" ref="O53:AF53" si="278">O35+O49+O38+O45+O41+O52</f>
        <v>105</v>
      </c>
      <c r="P53" s="46">
        <f t="shared" si="278"/>
        <v>19</v>
      </c>
      <c r="Q53" s="46">
        <f t="shared" si="278"/>
        <v>124</v>
      </c>
      <c r="R53" s="46">
        <f>R35+R49+R38+R45+R41+R52</f>
        <v>75</v>
      </c>
      <c r="S53" s="46">
        <f>S35+S49+S38+S45+S41+S52</f>
        <v>59</v>
      </c>
      <c r="T53" s="46">
        <f t="shared" si="278"/>
        <v>30</v>
      </c>
      <c r="U53" s="46">
        <f t="shared" si="278"/>
        <v>20</v>
      </c>
      <c r="V53" s="46">
        <f t="shared" si="278"/>
        <v>50</v>
      </c>
      <c r="W53" s="46">
        <f t="shared" si="278"/>
        <v>80</v>
      </c>
      <c r="X53" s="46">
        <f t="shared" ref="X53" si="279">X35+X49+X38+X45+X41+X52</f>
        <v>140</v>
      </c>
      <c r="Y53" s="46">
        <f t="shared" si="278"/>
        <v>35</v>
      </c>
      <c r="Z53" s="46">
        <f t="shared" si="278"/>
        <v>41</v>
      </c>
      <c r="AA53" s="46">
        <f t="shared" si="278"/>
        <v>76</v>
      </c>
      <c r="AB53" s="46">
        <f t="shared" si="278"/>
        <v>0</v>
      </c>
      <c r="AC53" s="46">
        <f t="shared" ref="AC53" si="280">AC35+AC49+AC38+AC45+AC41+AC52</f>
        <v>12</v>
      </c>
      <c r="AD53" s="46">
        <f t="shared" si="278"/>
        <v>10</v>
      </c>
      <c r="AE53" s="46">
        <f t="shared" si="278"/>
        <v>1</v>
      </c>
      <c r="AF53" s="46">
        <f t="shared" si="278"/>
        <v>11</v>
      </c>
      <c r="AG53" s="46">
        <f t="shared" si="277"/>
        <v>60</v>
      </c>
      <c r="AH53" s="46">
        <f t="shared" ref="AH53" si="281">AH35+AH49+AH38+AH45+AH41+AH52</f>
        <v>101</v>
      </c>
      <c r="AI53" s="46">
        <f t="shared" si="277"/>
        <v>37</v>
      </c>
      <c r="AJ53" s="46">
        <f t="shared" si="277"/>
        <v>25</v>
      </c>
      <c r="AK53" s="46">
        <f t="shared" si="277"/>
        <v>62</v>
      </c>
      <c r="AL53" s="46">
        <f t="shared" ref="AL53:AP53" si="282">AL35+AL49+AL38+AL45+AL41+AL52</f>
        <v>30</v>
      </c>
      <c r="AM53" s="46">
        <f t="shared" si="282"/>
        <v>8</v>
      </c>
      <c r="AN53" s="46">
        <f t="shared" si="282"/>
        <v>3</v>
      </c>
      <c r="AO53" s="46">
        <f t="shared" si="282"/>
        <v>0</v>
      </c>
      <c r="AP53" s="46">
        <f t="shared" si="282"/>
        <v>3</v>
      </c>
      <c r="AQ53" s="46">
        <f>AQ35+AQ49+AQ38+AQ45+AQ41+AQ52</f>
        <v>575</v>
      </c>
      <c r="AR53" s="46">
        <f t="shared" si="277"/>
        <v>824</v>
      </c>
      <c r="AS53" s="46">
        <f t="shared" si="277"/>
        <v>308</v>
      </c>
      <c r="AT53" s="46">
        <f t="shared" si="277"/>
        <v>213</v>
      </c>
      <c r="AU53" s="46">
        <f t="shared" si="277"/>
        <v>521</v>
      </c>
      <c r="AV53" s="46">
        <f t="shared" si="277"/>
        <v>8</v>
      </c>
      <c r="AW53" s="46">
        <f t="shared" si="277"/>
        <v>0</v>
      </c>
      <c r="AX53" s="46">
        <f t="shared" si="277"/>
        <v>0</v>
      </c>
      <c r="AY53" s="46">
        <f t="shared" si="277"/>
        <v>0</v>
      </c>
      <c r="AZ53" s="46">
        <f t="shared" si="277"/>
        <v>308</v>
      </c>
      <c r="BA53" s="46">
        <f t="shared" si="277"/>
        <v>213</v>
      </c>
      <c r="BB53" s="26">
        <f t="shared" si="277"/>
        <v>521</v>
      </c>
    </row>
    <row r="54" spans="1:54" ht="24.95" customHeight="1" x14ac:dyDescent="0.3">
      <c r="A54" s="20"/>
      <c r="B54" s="50" t="s">
        <v>78</v>
      </c>
      <c r="C54" s="46"/>
      <c r="D54" s="51"/>
      <c r="E54" s="51"/>
      <c r="F54" s="51"/>
      <c r="G54" s="34"/>
      <c r="H54" s="51"/>
      <c r="I54" s="51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51"/>
      <c r="AH54" s="51"/>
      <c r="AI54" s="51"/>
      <c r="AJ54" s="51"/>
      <c r="AK54" s="34"/>
      <c r="AL54" s="34"/>
      <c r="AM54" s="34"/>
      <c r="AN54" s="34"/>
      <c r="AO54" s="34"/>
      <c r="AP54" s="34"/>
      <c r="AQ54" s="34"/>
      <c r="AR54" s="34"/>
      <c r="AS54" s="35"/>
      <c r="AT54" s="35"/>
      <c r="AU54" s="35"/>
      <c r="AV54" s="36"/>
      <c r="AW54" s="35"/>
      <c r="AX54" s="35"/>
      <c r="AY54" s="35"/>
      <c r="AZ54" s="35"/>
      <c r="BA54" s="35"/>
      <c r="BB54" s="37"/>
    </row>
    <row r="55" spans="1:54" ht="24.95" customHeight="1" x14ac:dyDescent="0.3">
      <c r="A55" s="20"/>
      <c r="B55" s="5" t="s">
        <v>81</v>
      </c>
      <c r="C55" s="38"/>
      <c r="D55" s="126"/>
      <c r="E55" s="39"/>
      <c r="F55" s="39"/>
      <c r="G55" s="34"/>
      <c r="H55" s="39"/>
      <c r="I55" s="39"/>
      <c r="J55" s="40"/>
      <c r="K55" s="40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9"/>
      <c r="AH55" s="39"/>
      <c r="AI55" s="39"/>
      <c r="AJ55" s="39"/>
      <c r="AK55" s="34"/>
      <c r="AL55" s="34"/>
      <c r="AM55" s="34"/>
      <c r="AN55" s="34"/>
      <c r="AO55" s="34"/>
      <c r="AP55" s="34"/>
      <c r="AQ55" s="34"/>
      <c r="AR55" s="34"/>
      <c r="AS55" s="35"/>
      <c r="AT55" s="35"/>
      <c r="AU55" s="35"/>
      <c r="AV55" s="36"/>
      <c r="AW55" s="35"/>
      <c r="AX55" s="35"/>
      <c r="AY55" s="35"/>
      <c r="AZ55" s="35"/>
      <c r="BA55" s="35"/>
      <c r="BB55" s="37"/>
    </row>
    <row r="56" spans="1:54" s="2" customFormat="1" ht="24.95" customHeight="1" x14ac:dyDescent="0.3">
      <c r="A56" s="4"/>
      <c r="B56" s="48" t="s">
        <v>10</v>
      </c>
      <c r="C56" s="22">
        <v>0</v>
      </c>
      <c r="D56" s="22">
        <v>0</v>
      </c>
      <c r="E56" s="22">
        <v>0</v>
      </c>
      <c r="F56" s="22">
        <v>0</v>
      </c>
      <c r="G56" s="22">
        <f t="shared" ref="G56:G57" si="283">E56+F56</f>
        <v>0</v>
      </c>
      <c r="H56" s="22">
        <v>0</v>
      </c>
      <c r="I56" s="22">
        <v>0</v>
      </c>
      <c r="J56" s="22">
        <v>0</v>
      </c>
      <c r="K56" s="22">
        <v>0</v>
      </c>
      <c r="L56" s="22">
        <f t="shared" ref="L56:L57" si="284">J56+K56</f>
        <v>0</v>
      </c>
      <c r="M56" s="22">
        <v>0</v>
      </c>
      <c r="N56" s="22">
        <v>0</v>
      </c>
      <c r="O56" s="22">
        <v>0</v>
      </c>
      <c r="P56" s="22">
        <v>0</v>
      </c>
      <c r="Q56" s="22">
        <f t="shared" ref="Q56:Q57" si="285">O56+P56</f>
        <v>0</v>
      </c>
      <c r="R56" s="22">
        <v>0</v>
      </c>
      <c r="S56" s="22">
        <v>0</v>
      </c>
      <c r="T56" s="22">
        <v>0</v>
      </c>
      <c r="U56" s="22">
        <v>0</v>
      </c>
      <c r="V56" s="22">
        <f t="shared" ref="V56:V57" si="286">T56+U56</f>
        <v>0</v>
      </c>
      <c r="W56" s="22">
        <v>0</v>
      </c>
      <c r="X56" s="22">
        <v>0</v>
      </c>
      <c r="Y56" s="22">
        <v>0</v>
      </c>
      <c r="Z56" s="22">
        <v>0</v>
      </c>
      <c r="AA56" s="22">
        <f t="shared" ref="AA56:AA57" si="287">Y56+Z56</f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f t="shared" ref="AF56:AF57" si="288">AD56+AE56</f>
        <v>0</v>
      </c>
      <c r="AG56" s="22">
        <v>0</v>
      </c>
      <c r="AH56" s="22">
        <v>0</v>
      </c>
      <c r="AI56" s="22">
        <v>0</v>
      </c>
      <c r="AJ56" s="22">
        <v>0</v>
      </c>
      <c r="AK56" s="22">
        <f t="shared" ref="AK56:AK57" si="289">AI56+AJ56</f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f t="shared" ref="AP56:AP57" si="290">AN56+AO56</f>
        <v>0</v>
      </c>
      <c r="AQ56" s="22">
        <f>C56+H56+AG56+M56+R56+W56+AB56</f>
        <v>0</v>
      </c>
      <c r="AR56" s="33">
        <f t="shared" ref="AR56:AR57" si="291">D56+I56+N56+S56+X56+AC56+AH56</f>
        <v>0</v>
      </c>
      <c r="AS56" s="23">
        <f t="shared" ref="AS56:AS57" si="292">E56+J56+O56+T56+Y56+AD56+AI56</f>
        <v>0</v>
      </c>
      <c r="AT56" s="23">
        <f t="shared" ref="AT56:AT57" si="293">F56+K56+P56+U56+Z56+AE56+AJ56</f>
        <v>0</v>
      </c>
      <c r="AU56" s="23">
        <f t="shared" ref="AU56:AU57" si="294">G56+L56+Q56+V56+AA56+AF56+AK56</f>
        <v>0</v>
      </c>
      <c r="AV56" s="24">
        <v>2</v>
      </c>
      <c r="AW56" s="23" t="str">
        <f t="shared" si="9"/>
        <v>0</v>
      </c>
      <c r="AX56" s="23" t="str">
        <f t="shared" si="10"/>
        <v>0</v>
      </c>
      <c r="AY56" s="23">
        <f t="shared" si="11"/>
        <v>0</v>
      </c>
      <c r="AZ56" s="23">
        <f t="shared" si="12"/>
        <v>0</v>
      </c>
      <c r="BA56" s="23">
        <f t="shared" si="13"/>
        <v>0</v>
      </c>
      <c r="BB56" s="23">
        <f t="shared" si="14"/>
        <v>0</v>
      </c>
    </row>
    <row r="57" spans="1:54" ht="24.95" customHeight="1" x14ac:dyDescent="0.3">
      <c r="A57" s="20"/>
      <c r="B57" s="48" t="s">
        <v>11</v>
      </c>
      <c r="C57" s="22">
        <v>0</v>
      </c>
      <c r="D57" s="22">
        <v>0</v>
      </c>
      <c r="E57" s="22">
        <v>0</v>
      </c>
      <c r="F57" s="22">
        <v>0</v>
      </c>
      <c r="G57" s="22">
        <f t="shared" si="283"/>
        <v>0</v>
      </c>
      <c r="H57" s="22">
        <v>0</v>
      </c>
      <c r="I57" s="22">
        <v>0</v>
      </c>
      <c r="J57" s="22">
        <v>0</v>
      </c>
      <c r="K57" s="22">
        <v>0</v>
      </c>
      <c r="L57" s="22">
        <f t="shared" si="284"/>
        <v>0</v>
      </c>
      <c r="M57" s="22">
        <v>0</v>
      </c>
      <c r="N57" s="22">
        <v>0</v>
      </c>
      <c r="O57" s="22">
        <v>0</v>
      </c>
      <c r="P57" s="22">
        <v>0</v>
      </c>
      <c r="Q57" s="22">
        <f t="shared" si="285"/>
        <v>0</v>
      </c>
      <c r="R57" s="22">
        <v>0</v>
      </c>
      <c r="S57" s="22">
        <v>0</v>
      </c>
      <c r="T57" s="22">
        <v>0</v>
      </c>
      <c r="U57" s="22">
        <v>0</v>
      </c>
      <c r="V57" s="22">
        <f t="shared" si="286"/>
        <v>0</v>
      </c>
      <c r="W57" s="22">
        <v>0</v>
      </c>
      <c r="X57" s="22">
        <v>0</v>
      </c>
      <c r="Y57" s="22">
        <v>0</v>
      </c>
      <c r="Z57" s="22">
        <v>0</v>
      </c>
      <c r="AA57" s="22">
        <f t="shared" si="287"/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f t="shared" si="288"/>
        <v>0</v>
      </c>
      <c r="AG57" s="22">
        <v>0</v>
      </c>
      <c r="AH57" s="22">
        <v>0</v>
      </c>
      <c r="AI57" s="22">
        <v>0</v>
      </c>
      <c r="AJ57" s="22">
        <v>0</v>
      </c>
      <c r="AK57" s="22">
        <f t="shared" si="289"/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f t="shared" si="290"/>
        <v>0</v>
      </c>
      <c r="AQ57" s="22">
        <f>C57+H57+AG57+M57+R57+W57+AB57</f>
        <v>0</v>
      </c>
      <c r="AR57" s="33">
        <f t="shared" si="291"/>
        <v>0</v>
      </c>
      <c r="AS57" s="23">
        <f t="shared" si="292"/>
        <v>0</v>
      </c>
      <c r="AT57" s="23">
        <f t="shared" si="293"/>
        <v>0</v>
      </c>
      <c r="AU57" s="23">
        <f t="shared" si="294"/>
        <v>0</v>
      </c>
      <c r="AV57" s="24">
        <v>2</v>
      </c>
      <c r="AW57" s="23" t="str">
        <f t="shared" si="9"/>
        <v>0</v>
      </c>
      <c r="AX57" s="23" t="str">
        <f t="shared" si="10"/>
        <v>0</v>
      </c>
      <c r="AY57" s="23">
        <f t="shared" si="11"/>
        <v>0</v>
      </c>
      <c r="AZ57" s="23">
        <f t="shared" si="12"/>
        <v>0</v>
      </c>
      <c r="BA57" s="23">
        <f t="shared" si="13"/>
        <v>0</v>
      </c>
      <c r="BB57" s="23">
        <f t="shared" si="14"/>
        <v>0</v>
      </c>
    </row>
    <row r="58" spans="1:54" s="2" customFormat="1" ht="24.95" customHeight="1" x14ac:dyDescent="0.3">
      <c r="A58" s="4"/>
      <c r="B58" s="25" t="s">
        <v>58</v>
      </c>
      <c r="C58" s="52">
        <f>SUM(C56:C57)</f>
        <v>0</v>
      </c>
      <c r="D58" s="52">
        <f>SUM(D56:D57)</f>
        <v>0</v>
      </c>
      <c r="E58" s="52">
        <f t="shared" ref="E58:BB58" si="295">SUM(E56:E57)</f>
        <v>0</v>
      </c>
      <c r="F58" s="52">
        <f t="shared" si="295"/>
        <v>0</v>
      </c>
      <c r="G58" s="52">
        <f t="shared" si="295"/>
        <v>0</v>
      </c>
      <c r="H58" s="52">
        <f t="shared" si="295"/>
        <v>0</v>
      </c>
      <c r="I58" s="52">
        <f t="shared" si="295"/>
        <v>0</v>
      </c>
      <c r="J58" s="52">
        <f t="shared" si="295"/>
        <v>0</v>
      </c>
      <c r="K58" s="52">
        <f t="shared" si="295"/>
        <v>0</v>
      </c>
      <c r="L58" s="52">
        <f t="shared" si="295"/>
        <v>0</v>
      </c>
      <c r="M58" s="52">
        <f t="shared" ref="M58:AF58" si="296">SUM(M56:M57)</f>
        <v>0</v>
      </c>
      <c r="N58" s="52">
        <f t="shared" si="296"/>
        <v>0</v>
      </c>
      <c r="O58" s="52">
        <f t="shared" si="296"/>
        <v>0</v>
      </c>
      <c r="P58" s="52">
        <f t="shared" si="296"/>
        <v>0</v>
      </c>
      <c r="Q58" s="52">
        <f t="shared" si="296"/>
        <v>0</v>
      </c>
      <c r="R58" s="52">
        <f t="shared" si="296"/>
        <v>0</v>
      </c>
      <c r="S58" s="52">
        <f t="shared" si="296"/>
        <v>0</v>
      </c>
      <c r="T58" s="52">
        <f t="shared" si="296"/>
        <v>0</v>
      </c>
      <c r="U58" s="52">
        <f t="shared" si="296"/>
        <v>0</v>
      </c>
      <c r="V58" s="52">
        <f t="shared" si="296"/>
        <v>0</v>
      </c>
      <c r="W58" s="52">
        <f t="shared" si="296"/>
        <v>0</v>
      </c>
      <c r="X58" s="52">
        <f t="shared" si="296"/>
        <v>0</v>
      </c>
      <c r="Y58" s="52">
        <f t="shared" si="296"/>
        <v>0</v>
      </c>
      <c r="Z58" s="52">
        <f t="shared" si="296"/>
        <v>0</v>
      </c>
      <c r="AA58" s="52">
        <f t="shared" si="296"/>
        <v>0</v>
      </c>
      <c r="AB58" s="52">
        <f t="shared" si="296"/>
        <v>0</v>
      </c>
      <c r="AC58" s="52">
        <f t="shared" si="296"/>
        <v>0</v>
      </c>
      <c r="AD58" s="52">
        <f t="shared" si="296"/>
        <v>0</v>
      </c>
      <c r="AE58" s="52">
        <f t="shared" si="296"/>
        <v>0</v>
      </c>
      <c r="AF58" s="52">
        <f t="shared" si="296"/>
        <v>0</v>
      </c>
      <c r="AG58" s="52">
        <f t="shared" si="295"/>
        <v>0</v>
      </c>
      <c r="AH58" s="52">
        <f t="shared" si="295"/>
        <v>0</v>
      </c>
      <c r="AI58" s="52">
        <f t="shared" si="295"/>
        <v>0</v>
      </c>
      <c r="AJ58" s="52">
        <f t="shared" si="295"/>
        <v>0</v>
      </c>
      <c r="AK58" s="52">
        <f t="shared" si="295"/>
        <v>0</v>
      </c>
      <c r="AL58" s="52">
        <f t="shared" ref="AL58:AP58" si="297">SUM(AL56:AL57)</f>
        <v>0</v>
      </c>
      <c r="AM58" s="52">
        <f t="shared" si="297"/>
        <v>0</v>
      </c>
      <c r="AN58" s="52">
        <f t="shared" si="297"/>
        <v>0</v>
      </c>
      <c r="AO58" s="52">
        <f t="shared" si="297"/>
        <v>0</v>
      </c>
      <c r="AP58" s="52">
        <f t="shared" si="297"/>
        <v>0</v>
      </c>
      <c r="AQ58" s="52">
        <f t="shared" ref="AQ58:AR58" si="298">SUM(AQ56:AQ57)</f>
        <v>0</v>
      </c>
      <c r="AR58" s="52">
        <f t="shared" si="298"/>
        <v>0</v>
      </c>
      <c r="AS58" s="52">
        <f t="shared" si="295"/>
        <v>0</v>
      </c>
      <c r="AT58" s="52">
        <f t="shared" si="295"/>
        <v>0</v>
      </c>
      <c r="AU58" s="52">
        <f t="shared" si="295"/>
        <v>0</v>
      </c>
      <c r="AV58" s="53"/>
      <c r="AW58" s="52">
        <f t="shared" si="295"/>
        <v>0</v>
      </c>
      <c r="AX58" s="52">
        <f t="shared" si="295"/>
        <v>0</v>
      </c>
      <c r="AY58" s="52">
        <f t="shared" si="295"/>
        <v>0</v>
      </c>
      <c r="AZ58" s="52">
        <f t="shared" si="295"/>
        <v>0</v>
      </c>
      <c r="BA58" s="52">
        <f t="shared" si="295"/>
        <v>0</v>
      </c>
      <c r="BB58" s="54">
        <f t="shared" si="295"/>
        <v>0</v>
      </c>
    </row>
    <row r="59" spans="1:54" s="2" customFormat="1" ht="24.95" customHeight="1" x14ac:dyDescent="0.3">
      <c r="A59" s="4"/>
      <c r="B59" s="5" t="s">
        <v>132</v>
      </c>
      <c r="C59" s="46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5"/>
      <c r="AW59" s="51"/>
      <c r="AX59" s="51"/>
      <c r="AY59" s="51"/>
      <c r="AZ59" s="51"/>
      <c r="BA59" s="51"/>
      <c r="BB59" s="56"/>
    </row>
    <row r="60" spans="1:54" s="2" customFormat="1" ht="24.95" customHeight="1" x14ac:dyDescent="0.3">
      <c r="A60" s="4"/>
      <c r="B60" s="48" t="s">
        <v>125</v>
      </c>
      <c r="C60" s="22">
        <v>0</v>
      </c>
      <c r="D60" s="22">
        <v>0</v>
      </c>
      <c r="E60" s="22">
        <v>0</v>
      </c>
      <c r="F60" s="22">
        <v>0</v>
      </c>
      <c r="G60" s="22">
        <f t="shared" ref="G60" si="299">E60+F60</f>
        <v>0</v>
      </c>
      <c r="H60" s="22">
        <v>0</v>
      </c>
      <c r="I60" s="22">
        <v>0</v>
      </c>
      <c r="J60" s="22">
        <v>0</v>
      </c>
      <c r="K60" s="22">
        <v>0</v>
      </c>
      <c r="L60" s="22">
        <f t="shared" ref="L60" si="300">J60+K60</f>
        <v>0</v>
      </c>
      <c r="M60" s="22">
        <v>35</v>
      </c>
      <c r="N60" s="22">
        <f>5+3</f>
        <v>8</v>
      </c>
      <c r="O60" s="22">
        <f>8+1</f>
        <v>9</v>
      </c>
      <c r="P60" s="22">
        <v>0</v>
      </c>
      <c r="Q60" s="22">
        <f t="shared" ref="Q60" si="301">O60+P60</f>
        <v>9</v>
      </c>
      <c r="R60" s="22">
        <v>0</v>
      </c>
      <c r="S60" s="22">
        <v>0</v>
      </c>
      <c r="T60" s="22">
        <v>0</v>
      </c>
      <c r="U60" s="22">
        <v>0</v>
      </c>
      <c r="V60" s="22">
        <f t="shared" ref="V60" si="302">T60+U60</f>
        <v>0</v>
      </c>
      <c r="W60" s="22">
        <v>0</v>
      </c>
      <c r="X60" s="22">
        <v>0</v>
      </c>
      <c r="Y60" s="22">
        <v>0</v>
      </c>
      <c r="Z60" s="22">
        <v>0</v>
      </c>
      <c r="AA60" s="22">
        <f t="shared" ref="AA60" si="303">Y60+Z60</f>
        <v>0</v>
      </c>
      <c r="AB60" s="22">
        <v>0</v>
      </c>
      <c r="AC60" s="22">
        <v>22</v>
      </c>
      <c r="AD60" s="22">
        <v>30</v>
      </c>
      <c r="AE60" s="22">
        <v>2</v>
      </c>
      <c r="AF60" s="22">
        <f t="shared" ref="AF60" si="304">AD60+AE60</f>
        <v>32</v>
      </c>
      <c r="AG60" s="22">
        <v>0</v>
      </c>
      <c r="AH60" s="22">
        <v>1</v>
      </c>
      <c r="AI60" s="22">
        <v>0</v>
      </c>
      <c r="AJ60" s="22">
        <v>0</v>
      </c>
      <c r="AK60" s="22">
        <f t="shared" ref="AK60" si="305">AI60+AJ60</f>
        <v>0</v>
      </c>
      <c r="AL60" s="22">
        <v>0</v>
      </c>
      <c r="AM60" s="22">
        <v>0</v>
      </c>
      <c r="AN60" s="22">
        <v>0</v>
      </c>
      <c r="AO60" s="22">
        <v>0</v>
      </c>
      <c r="AP60" s="22">
        <f t="shared" ref="AP60" si="306">AN60+AO60</f>
        <v>0</v>
      </c>
      <c r="AQ60" s="22">
        <f>C60+H60+AG60+M60+R60+W60+AB60</f>
        <v>35</v>
      </c>
      <c r="AR60" s="33">
        <f t="shared" ref="AR60" si="307">D60+I60+N60+S60+X60+AC60+AH60</f>
        <v>31</v>
      </c>
      <c r="AS60" s="23">
        <f t="shared" ref="AS60" si="308">E60+J60+O60+T60+Y60+AD60+AI60</f>
        <v>39</v>
      </c>
      <c r="AT60" s="23">
        <f t="shared" ref="AT60" si="309">F60+K60+P60+U60+Z60+AE60+AJ60</f>
        <v>2</v>
      </c>
      <c r="AU60" s="23">
        <f t="shared" ref="AU60" si="310">G60+L60+Q60+V60+AA60+AF60+AK60</f>
        <v>41</v>
      </c>
      <c r="AV60" s="24">
        <v>2</v>
      </c>
      <c r="AW60" s="23" t="str">
        <f t="shared" ref="AW60" si="311">IF(AV60=1,AS60,"0")</f>
        <v>0</v>
      </c>
      <c r="AX60" s="23" t="str">
        <f t="shared" ref="AX60" si="312">IF(AV60=1,AT60,"0")</f>
        <v>0</v>
      </c>
      <c r="AY60" s="23">
        <f t="shared" ref="AY60" si="313">AW60+AX60</f>
        <v>0</v>
      </c>
      <c r="AZ60" s="23">
        <f t="shared" ref="AZ60" si="314">IF(AV60=2,AS60,"0")</f>
        <v>39</v>
      </c>
      <c r="BA60" s="23">
        <f t="shared" ref="BA60" si="315">IF(AV60=2,AT60,"0")</f>
        <v>2</v>
      </c>
      <c r="BB60" s="23">
        <f t="shared" ref="BB60" si="316">AZ60+BA60</f>
        <v>41</v>
      </c>
    </row>
    <row r="61" spans="1:54" s="2" customFormat="1" ht="24.95" customHeight="1" x14ac:dyDescent="0.3">
      <c r="A61" s="4"/>
      <c r="B61" s="25" t="s">
        <v>58</v>
      </c>
      <c r="C61" s="46">
        <f>SUM(C60)</f>
        <v>0</v>
      </c>
      <c r="D61" s="46">
        <f>SUM(D60)</f>
        <v>0</v>
      </c>
      <c r="E61" s="46">
        <f t="shared" ref="E61:BB61" si="317">SUM(E60)</f>
        <v>0</v>
      </c>
      <c r="F61" s="46">
        <f t="shared" si="317"/>
        <v>0</v>
      </c>
      <c r="G61" s="46">
        <f t="shared" si="317"/>
        <v>0</v>
      </c>
      <c r="H61" s="46">
        <f t="shared" si="317"/>
        <v>0</v>
      </c>
      <c r="I61" s="46">
        <f t="shared" ref="I61" si="318">SUM(I60)</f>
        <v>0</v>
      </c>
      <c r="J61" s="46">
        <f t="shared" si="317"/>
        <v>0</v>
      </c>
      <c r="K61" s="46">
        <f t="shared" si="317"/>
        <v>0</v>
      </c>
      <c r="L61" s="46">
        <f t="shared" si="317"/>
        <v>0</v>
      </c>
      <c r="M61" s="46">
        <f t="shared" ref="M61:AF61" si="319">SUM(M60)</f>
        <v>35</v>
      </c>
      <c r="N61" s="46">
        <f t="shared" ref="N61" si="320">SUM(N60)</f>
        <v>8</v>
      </c>
      <c r="O61" s="46">
        <f t="shared" si="319"/>
        <v>9</v>
      </c>
      <c r="P61" s="46">
        <f t="shared" si="319"/>
        <v>0</v>
      </c>
      <c r="Q61" s="46">
        <f t="shared" si="319"/>
        <v>9</v>
      </c>
      <c r="R61" s="46">
        <f t="shared" si="319"/>
        <v>0</v>
      </c>
      <c r="S61" s="46">
        <f t="shared" ref="S61" si="321">SUM(S60)</f>
        <v>0</v>
      </c>
      <c r="T61" s="46">
        <f t="shared" si="319"/>
        <v>0</v>
      </c>
      <c r="U61" s="46">
        <f t="shared" si="319"/>
        <v>0</v>
      </c>
      <c r="V61" s="46">
        <f t="shared" si="319"/>
        <v>0</v>
      </c>
      <c r="W61" s="46">
        <f t="shared" si="319"/>
        <v>0</v>
      </c>
      <c r="X61" s="46">
        <f t="shared" ref="X61" si="322">SUM(X60)</f>
        <v>0</v>
      </c>
      <c r="Y61" s="46">
        <f t="shared" si="319"/>
        <v>0</v>
      </c>
      <c r="Z61" s="46">
        <f t="shared" si="319"/>
        <v>0</v>
      </c>
      <c r="AA61" s="46">
        <f t="shared" si="319"/>
        <v>0</v>
      </c>
      <c r="AB61" s="46">
        <f t="shared" si="319"/>
        <v>0</v>
      </c>
      <c r="AC61" s="46">
        <f t="shared" ref="AC61" si="323">SUM(AC60)</f>
        <v>22</v>
      </c>
      <c r="AD61" s="46">
        <f t="shared" si="319"/>
        <v>30</v>
      </c>
      <c r="AE61" s="46">
        <f t="shared" si="319"/>
        <v>2</v>
      </c>
      <c r="AF61" s="46">
        <f t="shared" si="319"/>
        <v>32</v>
      </c>
      <c r="AG61" s="46">
        <f t="shared" si="317"/>
        <v>0</v>
      </c>
      <c r="AH61" s="46">
        <f t="shared" ref="AH61" si="324">SUM(AH60)</f>
        <v>1</v>
      </c>
      <c r="AI61" s="46">
        <f t="shared" si="317"/>
        <v>0</v>
      </c>
      <c r="AJ61" s="46">
        <f t="shared" si="317"/>
        <v>0</v>
      </c>
      <c r="AK61" s="46">
        <f t="shared" si="317"/>
        <v>0</v>
      </c>
      <c r="AL61" s="46">
        <f t="shared" ref="AL61:AP61" si="325">SUM(AL60)</f>
        <v>0</v>
      </c>
      <c r="AM61" s="46">
        <f t="shared" si="325"/>
        <v>0</v>
      </c>
      <c r="AN61" s="46">
        <f t="shared" si="325"/>
        <v>0</v>
      </c>
      <c r="AO61" s="46">
        <f t="shared" si="325"/>
        <v>0</v>
      </c>
      <c r="AP61" s="46">
        <f t="shared" si="325"/>
        <v>0</v>
      </c>
      <c r="AQ61" s="46">
        <f t="shared" si="317"/>
        <v>35</v>
      </c>
      <c r="AR61" s="33">
        <f>AR60</f>
        <v>31</v>
      </c>
      <c r="AS61" s="46">
        <f t="shared" si="317"/>
        <v>39</v>
      </c>
      <c r="AT61" s="46">
        <f t="shared" si="317"/>
        <v>2</v>
      </c>
      <c r="AU61" s="46">
        <f t="shared" si="317"/>
        <v>41</v>
      </c>
      <c r="AV61" s="46">
        <f t="shared" si="317"/>
        <v>2</v>
      </c>
      <c r="AW61" s="46">
        <f t="shared" si="317"/>
        <v>0</v>
      </c>
      <c r="AX61" s="46">
        <f t="shared" si="317"/>
        <v>0</v>
      </c>
      <c r="AY61" s="46">
        <f t="shared" si="317"/>
        <v>0</v>
      </c>
      <c r="AZ61" s="46">
        <f t="shared" si="317"/>
        <v>39</v>
      </c>
      <c r="BA61" s="46">
        <f t="shared" si="317"/>
        <v>2</v>
      </c>
      <c r="BB61" s="26">
        <f t="shared" si="317"/>
        <v>41</v>
      </c>
    </row>
    <row r="62" spans="1:54" s="2" customFormat="1" ht="24.95" customHeight="1" x14ac:dyDescent="0.3">
      <c r="A62" s="4"/>
      <c r="B62" s="25" t="s">
        <v>79</v>
      </c>
      <c r="C62" s="26">
        <f t="shared" ref="C62:BB62" si="326">C58+C61</f>
        <v>0</v>
      </c>
      <c r="D62" s="26">
        <f t="shared" ref="D62" si="327">D58+D61</f>
        <v>0</v>
      </c>
      <c r="E62" s="26">
        <f t="shared" si="326"/>
        <v>0</v>
      </c>
      <c r="F62" s="26">
        <f t="shared" si="326"/>
        <v>0</v>
      </c>
      <c r="G62" s="26">
        <f t="shared" si="326"/>
        <v>0</v>
      </c>
      <c r="H62" s="26">
        <f t="shared" si="326"/>
        <v>0</v>
      </c>
      <c r="I62" s="26">
        <f>I58+I61</f>
        <v>0</v>
      </c>
      <c r="J62" s="26">
        <f t="shared" si="326"/>
        <v>0</v>
      </c>
      <c r="K62" s="26">
        <f t="shared" si="326"/>
        <v>0</v>
      </c>
      <c r="L62" s="26">
        <f t="shared" si="326"/>
        <v>0</v>
      </c>
      <c r="M62" s="26">
        <f t="shared" ref="M62:AF62" si="328">M58+M61</f>
        <v>35</v>
      </c>
      <c r="N62" s="26">
        <f t="shared" ref="N62" si="329">N58+N61</f>
        <v>8</v>
      </c>
      <c r="O62" s="26">
        <f t="shared" si="328"/>
        <v>9</v>
      </c>
      <c r="P62" s="26">
        <f t="shared" si="328"/>
        <v>0</v>
      </c>
      <c r="Q62" s="26">
        <f t="shared" si="328"/>
        <v>9</v>
      </c>
      <c r="R62" s="26">
        <f t="shared" si="328"/>
        <v>0</v>
      </c>
      <c r="S62" s="26">
        <f t="shared" ref="S62" si="330">S58+S61</f>
        <v>0</v>
      </c>
      <c r="T62" s="26">
        <f t="shared" si="328"/>
        <v>0</v>
      </c>
      <c r="U62" s="26">
        <f t="shared" si="328"/>
        <v>0</v>
      </c>
      <c r="V62" s="26">
        <f t="shared" si="328"/>
        <v>0</v>
      </c>
      <c r="W62" s="26">
        <f t="shared" si="328"/>
        <v>0</v>
      </c>
      <c r="X62" s="26">
        <f t="shared" ref="X62" si="331">X58+X61</f>
        <v>0</v>
      </c>
      <c r="Y62" s="26">
        <f t="shared" si="328"/>
        <v>0</v>
      </c>
      <c r="Z62" s="26">
        <f t="shared" si="328"/>
        <v>0</v>
      </c>
      <c r="AA62" s="26">
        <f t="shared" si="328"/>
        <v>0</v>
      </c>
      <c r="AB62" s="26">
        <f t="shared" si="328"/>
        <v>0</v>
      </c>
      <c r="AC62" s="26">
        <f t="shared" ref="AC62" si="332">AC58+AC61</f>
        <v>22</v>
      </c>
      <c r="AD62" s="26">
        <f t="shared" si="328"/>
        <v>30</v>
      </c>
      <c r="AE62" s="26">
        <f t="shared" si="328"/>
        <v>2</v>
      </c>
      <c r="AF62" s="26">
        <f t="shared" si="328"/>
        <v>32</v>
      </c>
      <c r="AG62" s="26">
        <f t="shared" si="326"/>
        <v>0</v>
      </c>
      <c r="AH62" s="26">
        <f t="shared" ref="AH62" si="333">AH58+AH61</f>
        <v>1</v>
      </c>
      <c r="AI62" s="26">
        <f t="shared" si="326"/>
        <v>0</v>
      </c>
      <c r="AJ62" s="26">
        <f t="shared" si="326"/>
        <v>0</v>
      </c>
      <c r="AK62" s="26">
        <f t="shared" si="326"/>
        <v>0</v>
      </c>
      <c r="AL62" s="26">
        <f t="shared" ref="AL62:AP62" si="334">AL58+AL61</f>
        <v>0</v>
      </c>
      <c r="AM62" s="26">
        <f t="shared" si="334"/>
        <v>0</v>
      </c>
      <c r="AN62" s="26">
        <f t="shared" si="334"/>
        <v>0</v>
      </c>
      <c r="AO62" s="26">
        <f t="shared" si="334"/>
        <v>0</v>
      </c>
      <c r="AP62" s="26">
        <f t="shared" si="334"/>
        <v>0</v>
      </c>
      <c r="AQ62" s="26">
        <f t="shared" si="326"/>
        <v>35</v>
      </c>
      <c r="AR62" s="26">
        <f t="shared" si="326"/>
        <v>31</v>
      </c>
      <c r="AS62" s="26">
        <f t="shared" si="326"/>
        <v>39</v>
      </c>
      <c r="AT62" s="26">
        <f t="shared" si="326"/>
        <v>2</v>
      </c>
      <c r="AU62" s="26">
        <f t="shared" si="326"/>
        <v>41</v>
      </c>
      <c r="AV62" s="26">
        <f t="shared" si="326"/>
        <v>2</v>
      </c>
      <c r="AW62" s="26">
        <f t="shared" si="326"/>
        <v>0</v>
      </c>
      <c r="AX62" s="26">
        <f t="shared" si="326"/>
        <v>0</v>
      </c>
      <c r="AY62" s="26">
        <f t="shared" si="326"/>
        <v>0</v>
      </c>
      <c r="AZ62" s="26">
        <f t="shared" si="326"/>
        <v>39</v>
      </c>
      <c r="BA62" s="26">
        <f t="shared" si="326"/>
        <v>2</v>
      </c>
      <c r="BB62" s="26">
        <f t="shared" si="326"/>
        <v>41</v>
      </c>
    </row>
    <row r="63" spans="1:54" s="2" customFormat="1" ht="24.95" customHeight="1" x14ac:dyDescent="0.3">
      <c r="A63" s="29"/>
      <c r="B63" s="30" t="s">
        <v>41</v>
      </c>
      <c r="C63" s="31">
        <f>C53+C62</f>
        <v>120</v>
      </c>
      <c r="D63" s="31">
        <f>D53+D62</f>
        <v>97</v>
      </c>
      <c r="E63" s="31">
        <f t="shared" ref="E63:AU63" si="335">E53+E62</f>
        <v>51</v>
      </c>
      <c r="F63" s="31">
        <f t="shared" si="335"/>
        <v>25</v>
      </c>
      <c r="G63" s="31">
        <f>G53+G62</f>
        <v>76</v>
      </c>
      <c r="H63" s="31">
        <f t="shared" si="335"/>
        <v>105</v>
      </c>
      <c r="I63" s="31">
        <f>I53+I62</f>
        <v>220</v>
      </c>
      <c r="J63" s="31">
        <f t="shared" si="335"/>
        <v>37</v>
      </c>
      <c r="K63" s="31">
        <f t="shared" si="335"/>
        <v>82</v>
      </c>
      <c r="L63" s="31">
        <f t="shared" si="335"/>
        <v>119</v>
      </c>
      <c r="M63" s="31">
        <f t="shared" ref="M63:AF63" si="336">M53+M62</f>
        <v>140</v>
      </c>
      <c r="N63" s="31">
        <f t="shared" ref="N63" si="337">N53+N62</f>
        <v>195</v>
      </c>
      <c r="O63" s="31">
        <f t="shared" si="336"/>
        <v>114</v>
      </c>
      <c r="P63" s="31">
        <f t="shared" si="336"/>
        <v>19</v>
      </c>
      <c r="Q63" s="31">
        <f t="shared" si="336"/>
        <v>133</v>
      </c>
      <c r="R63" s="31">
        <f t="shared" si="336"/>
        <v>75</v>
      </c>
      <c r="S63" s="31">
        <f t="shared" ref="S63" si="338">S53+S62</f>
        <v>59</v>
      </c>
      <c r="T63" s="31">
        <f t="shared" si="336"/>
        <v>30</v>
      </c>
      <c r="U63" s="31">
        <f t="shared" si="336"/>
        <v>20</v>
      </c>
      <c r="V63" s="31">
        <f t="shared" si="336"/>
        <v>50</v>
      </c>
      <c r="W63" s="31">
        <f t="shared" si="336"/>
        <v>80</v>
      </c>
      <c r="X63" s="31">
        <f t="shared" si="336"/>
        <v>140</v>
      </c>
      <c r="Y63" s="31">
        <f t="shared" si="336"/>
        <v>35</v>
      </c>
      <c r="Z63" s="31">
        <f t="shared" si="336"/>
        <v>41</v>
      </c>
      <c r="AA63" s="31">
        <f t="shared" si="336"/>
        <v>76</v>
      </c>
      <c r="AB63" s="31">
        <f t="shared" si="336"/>
        <v>0</v>
      </c>
      <c r="AC63" s="31">
        <f t="shared" ref="AC63" si="339">AC53+AC62</f>
        <v>34</v>
      </c>
      <c r="AD63" s="31">
        <f t="shared" si="336"/>
        <v>40</v>
      </c>
      <c r="AE63" s="31">
        <f t="shared" si="336"/>
        <v>3</v>
      </c>
      <c r="AF63" s="31">
        <f t="shared" si="336"/>
        <v>43</v>
      </c>
      <c r="AG63" s="31">
        <f t="shared" si="335"/>
        <v>60</v>
      </c>
      <c r="AH63" s="31">
        <f t="shared" ref="AH63" si="340">AH53+AH62</f>
        <v>102</v>
      </c>
      <c r="AI63" s="31">
        <f t="shared" si="335"/>
        <v>37</v>
      </c>
      <c r="AJ63" s="31">
        <f t="shared" si="335"/>
        <v>25</v>
      </c>
      <c r="AK63" s="31">
        <f t="shared" si="335"/>
        <v>62</v>
      </c>
      <c r="AL63" s="31">
        <f t="shared" ref="AL63:AP63" si="341">AL53+AL62</f>
        <v>30</v>
      </c>
      <c r="AM63" s="31">
        <f t="shared" si="341"/>
        <v>8</v>
      </c>
      <c r="AN63" s="31">
        <f t="shared" si="341"/>
        <v>3</v>
      </c>
      <c r="AO63" s="31">
        <f t="shared" si="341"/>
        <v>0</v>
      </c>
      <c r="AP63" s="31">
        <f t="shared" si="341"/>
        <v>3</v>
      </c>
      <c r="AQ63" s="31">
        <f t="shared" si="335"/>
        <v>610</v>
      </c>
      <c r="AR63" s="31">
        <f t="shared" si="335"/>
        <v>855</v>
      </c>
      <c r="AS63" s="31">
        <f t="shared" si="335"/>
        <v>347</v>
      </c>
      <c r="AT63" s="31">
        <f t="shared" si="335"/>
        <v>215</v>
      </c>
      <c r="AU63" s="31">
        <f t="shared" si="335"/>
        <v>562</v>
      </c>
      <c r="AV63" s="32"/>
      <c r="AW63" s="31">
        <f t="shared" ref="AW63:BB63" si="342">AW53+AW62</f>
        <v>0</v>
      </c>
      <c r="AX63" s="31">
        <f t="shared" si="342"/>
        <v>0</v>
      </c>
      <c r="AY63" s="31">
        <f t="shared" si="342"/>
        <v>0</v>
      </c>
      <c r="AZ63" s="31">
        <f t="shared" si="342"/>
        <v>347</v>
      </c>
      <c r="BA63" s="31">
        <f t="shared" si="342"/>
        <v>215</v>
      </c>
      <c r="BB63" s="31">
        <f t="shared" si="342"/>
        <v>562</v>
      </c>
    </row>
    <row r="64" spans="1:54" ht="24.95" customHeight="1" x14ac:dyDescent="0.3">
      <c r="A64" s="4" t="s">
        <v>40</v>
      </c>
      <c r="B64" s="5"/>
      <c r="C64" s="33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5"/>
      <c r="AT64" s="35"/>
      <c r="AU64" s="35"/>
      <c r="AV64" s="36"/>
      <c r="AW64" s="35"/>
      <c r="AX64" s="35"/>
      <c r="AY64" s="35"/>
      <c r="AZ64" s="35"/>
      <c r="BA64" s="35"/>
      <c r="BB64" s="37"/>
    </row>
    <row r="65" spans="1:54" ht="24.95" customHeight="1" x14ac:dyDescent="0.3">
      <c r="A65" s="4"/>
      <c r="B65" s="11" t="s">
        <v>59</v>
      </c>
      <c r="C65" s="33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5"/>
      <c r="AT65" s="35"/>
      <c r="AU65" s="35"/>
      <c r="AV65" s="36"/>
      <c r="AW65" s="35"/>
      <c r="AX65" s="35"/>
      <c r="AY65" s="35"/>
      <c r="AZ65" s="35"/>
      <c r="BA65" s="35"/>
      <c r="BB65" s="37"/>
    </row>
    <row r="66" spans="1:54" ht="24.95" customHeight="1" x14ac:dyDescent="0.3">
      <c r="A66" s="20"/>
      <c r="B66" s="5" t="s">
        <v>86</v>
      </c>
      <c r="C66" s="38"/>
      <c r="D66" s="126"/>
      <c r="E66" s="39"/>
      <c r="F66" s="39"/>
      <c r="G66" s="34"/>
      <c r="H66" s="39"/>
      <c r="I66" s="39"/>
      <c r="J66" s="40"/>
      <c r="K66" s="40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9"/>
      <c r="AH66" s="39"/>
      <c r="AI66" s="39"/>
      <c r="AJ66" s="39"/>
      <c r="AK66" s="34"/>
      <c r="AL66" s="34"/>
      <c r="AM66" s="34"/>
      <c r="AN66" s="34"/>
      <c r="AO66" s="34"/>
      <c r="AP66" s="34"/>
      <c r="AQ66" s="34"/>
      <c r="AR66" s="34"/>
      <c r="AS66" s="35"/>
      <c r="AT66" s="35"/>
      <c r="AU66" s="35"/>
      <c r="AV66" s="36"/>
      <c r="AW66" s="35"/>
      <c r="AX66" s="35"/>
      <c r="AY66" s="35"/>
      <c r="AZ66" s="35"/>
      <c r="BA66" s="35"/>
      <c r="BB66" s="37"/>
    </row>
    <row r="67" spans="1:54" ht="24.95" customHeight="1" x14ac:dyDescent="0.3">
      <c r="A67" s="20"/>
      <c r="B67" s="21" t="s">
        <v>17</v>
      </c>
      <c r="C67" s="22">
        <v>0</v>
      </c>
      <c r="D67" s="22">
        <v>0</v>
      </c>
      <c r="E67" s="22">
        <v>0</v>
      </c>
      <c r="F67" s="22">
        <v>0</v>
      </c>
      <c r="G67" s="22">
        <f t="shared" ref="G67:G71" si="343">E67+F67</f>
        <v>0</v>
      </c>
      <c r="H67" s="22">
        <v>5</v>
      </c>
      <c r="I67" s="22">
        <f>40+26</f>
        <v>66</v>
      </c>
      <c r="J67" s="22">
        <f>2+6</f>
        <v>8</v>
      </c>
      <c r="K67" s="22">
        <f>14+8</f>
        <v>22</v>
      </c>
      <c r="L67" s="22">
        <f t="shared" ref="L67:L71" si="344">J67+K67</f>
        <v>30</v>
      </c>
      <c r="M67" s="22">
        <v>5</v>
      </c>
      <c r="N67" s="22">
        <v>1</v>
      </c>
      <c r="O67" s="22">
        <v>0</v>
      </c>
      <c r="P67" s="22">
        <v>0</v>
      </c>
      <c r="Q67" s="22">
        <f t="shared" ref="Q67:Q71" si="345">O67+P67</f>
        <v>0</v>
      </c>
      <c r="R67" s="22">
        <v>5</v>
      </c>
      <c r="S67" s="22">
        <v>8</v>
      </c>
      <c r="T67" s="22">
        <v>2</v>
      </c>
      <c r="U67" s="22">
        <v>1</v>
      </c>
      <c r="V67" s="22">
        <f t="shared" ref="V67:V71" si="346">T67+U67</f>
        <v>3</v>
      </c>
      <c r="W67" s="22">
        <v>30</v>
      </c>
      <c r="X67" s="22">
        <v>48</v>
      </c>
      <c r="Y67" s="22">
        <v>10</v>
      </c>
      <c r="Z67" s="22">
        <v>7</v>
      </c>
      <c r="AA67" s="22">
        <f t="shared" ref="AA67:AA71" si="347">Y67+Z67</f>
        <v>17</v>
      </c>
      <c r="AB67" s="22">
        <v>0</v>
      </c>
      <c r="AC67" s="22">
        <v>1</v>
      </c>
      <c r="AD67" s="22">
        <v>1</v>
      </c>
      <c r="AE67" s="22">
        <v>0</v>
      </c>
      <c r="AF67" s="22">
        <f t="shared" ref="AF67:AF71" si="348">AD67+AE67</f>
        <v>1</v>
      </c>
      <c r="AG67" s="22">
        <v>20</v>
      </c>
      <c r="AH67" s="22">
        <v>15</v>
      </c>
      <c r="AI67" s="22">
        <v>4</v>
      </c>
      <c r="AJ67" s="22">
        <v>9</v>
      </c>
      <c r="AK67" s="22">
        <f t="shared" ref="AK67:AK71" si="349">AI67+AJ67</f>
        <v>13</v>
      </c>
      <c r="AL67" s="22">
        <v>0</v>
      </c>
      <c r="AM67" s="22">
        <v>0</v>
      </c>
      <c r="AN67" s="22">
        <v>0</v>
      </c>
      <c r="AO67" s="22">
        <v>0</v>
      </c>
      <c r="AP67" s="22">
        <f t="shared" ref="AP67:AP71" si="350">AN67+AO67</f>
        <v>0</v>
      </c>
      <c r="AQ67" s="22">
        <f t="shared" ref="AQ67:AQ71" si="351">C67+H67+AG67+M67+R67+W67+AB67</f>
        <v>65</v>
      </c>
      <c r="AR67" s="33">
        <f t="shared" ref="AR67:AR71" si="352">D67+I67+N67+S67+X67+AC67+AH67</f>
        <v>139</v>
      </c>
      <c r="AS67" s="23">
        <f t="shared" ref="AS67:AS71" si="353">E67+J67+O67+T67+Y67+AD67+AI67</f>
        <v>25</v>
      </c>
      <c r="AT67" s="23">
        <f t="shared" ref="AT67:AT71" si="354">F67+K67+P67+U67+Z67+AE67+AJ67</f>
        <v>39</v>
      </c>
      <c r="AU67" s="23">
        <f t="shared" ref="AU67:AU71" si="355">G67+L67+Q67+V67+AA67+AF67+AK67</f>
        <v>64</v>
      </c>
      <c r="AV67" s="24">
        <v>2</v>
      </c>
      <c r="AW67" s="23" t="str">
        <f t="shared" si="9"/>
        <v>0</v>
      </c>
      <c r="AX67" s="23" t="str">
        <f t="shared" si="10"/>
        <v>0</v>
      </c>
      <c r="AY67" s="23">
        <f t="shared" si="11"/>
        <v>0</v>
      </c>
      <c r="AZ67" s="23">
        <f t="shared" si="12"/>
        <v>25</v>
      </c>
      <c r="BA67" s="23">
        <f t="shared" si="13"/>
        <v>39</v>
      </c>
      <c r="BB67" s="23">
        <f t="shared" si="14"/>
        <v>64</v>
      </c>
    </row>
    <row r="68" spans="1:54" ht="24.95" customHeight="1" x14ac:dyDescent="0.3">
      <c r="A68" s="20"/>
      <c r="B68" s="48" t="s">
        <v>21</v>
      </c>
      <c r="C68" s="22">
        <v>0</v>
      </c>
      <c r="D68" s="22">
        <v>0</v>
      </c>
      <c r="E68" s="22">
        <v>0</v>
      </c>
      <c r="F68" s="22">
        <v>0</v>
      </c>
      <c r="G68" s="22">
        <f t="shared" si="343"/>
        <v>0</v>
      </c>
      <c r="H68" s="22">
        <v>5</v>
      </c>
      <c r="I68" s="22">
        <f>37+38</f>
        <v>75</v>
      </c>
      <c r="J68" s="22">
        <f>10+11</f>
        <v>21</v>
      </c>
      <c r="K68" s="22">
        <f>11+12</f>
        <v>23</v>
      </c>
      <c r="L68" s="22">
        <f t="shared" si="344"/>
        <v>44</v>
      </c>
      <c r="M68" s="22">
        <v>5</v>
      </c>
      <c r="N68" s="22">
        <v>6</v>
      </c>
      <c r="O68" s="22">
        <v>3</v>
      </c>
      <c r="P68" s="22">
        <v>0</v>
      </c>
      <c r="Q68" s="22">
        <f t="shared" si="345"/>
        <v>3</v>
      </c>
      <c r="R68" s="22">
        <v>5</v>
      </c>
      <c r="S68" s="22">
        <v>14</v>
      </c>
      <c r="T68" s="22">
        <v>8</v>
      </c>
      <c r="U68" s="22">
        <v>3</v>
      </c>
      <c r="V68" s="22">
        <f t="shared" si="346"/>
        <v>11</v>
      </c>
      <c r="W68" s="22">
        <v>30</v>
      </c>
      <c r="X68" s="22">
        <v>39</v>
      </c>
      <c r="Y68" s="22">
        <v>17</v>
      </c>
      <c r="Z68" s="22">
        <v>4</v>
      </c>
      <c r="AA68" s="22">
        <f t="shared" si="347"/>
        <v>21</v>
      </c>
      <c r="AB68" s="22">
        <v>0</v>
      </c>
      <c r="AC68" s="22">
        <v>7</v>
      </c>
      <c r="AD68" s="22">
        <v>3</v>
      </c>
      <c r="AE68" s="22">
        <v>0</v>
      </c>
      <c r="AF68" s="22">
        <f t="shared" si="348"/>
        <v>3</v>
      </c>
      <c r="AG68" s="22">
        <v>20</v>
      </c>
      <c r="AH68" s="22">
        <v>15</v>
      </c>
      <c r="AI68" s="22">
        <v>7</v>
      </c>
      <c r="AJ68" s="22">
        <v>3</v>
      </c>
      <c r="AK68" s="22">
        <f t="shared" si="349"/>
        <v>10</v>
      </c>
      <c r="AL68" s="22">
        <v>0</v>
      </c>
      <c r="AM68" s="22">
        <v>0</v>
      </c>
      <c r="AN68" s="22">
        <v>0</v>
      </c>
      <c r="AO68" s="22">
        <v>0</v>
      </c>
      <c r="AP68" s="22">
        <f t="shared" si="350"/>
        <v>0</v>
      </c>
      <c r="AQ68" s="22">
        <f t="shared" si="351"/>
        <v>65</v>
      </c>
      <c r="AR68" s="33">
        <f t="shared" si="352"/>
        <v>156</v>
      </c>
      <c r="AS68" s="23">
        <f t="shared" si="353"/>
        <v>59</v>
      </c>
      <c r="AT68" s="23">
        <f t="shared" si="354"/>
        <v>33</v>
      </c>
      <c r="AU68" s="23">
        <f t="shared" si="355"/>
        <v>92</v>
      </c>
      <c r="AV68" s="24">
        <v>2</v>
      </c>
      <c r="AW68" s="23" t="str">
        <f t="shared" si="9"/>
        <v>0</v>
      </c>
      <c r="AX68" s="23" t="str">
        <f t="shared" si="10"/>
        <v>0</v>
      </c>
      <c r="AY68" s="23">
        <f t="shared" si="11"/>
        <v>0</v>
      </c>
      <c r="AZ68" s="23">
        <f t="shared" si="12"/>
        <v>59</v>
      </c>
      <c r="BA68" s="23">
        <f t="shared" si="13"/>
        <v>33</v>
      </c>
      <c r="BB68" s="23">
        <f t="shared" si="14"/>
        <v>92</v>
      </c>
    </row>
    <row r="69" spans="1:54" ht="24.95" customHeight="1" x14ac:dyDescent="0.3">
      <c r="A69" s="20"/>
      <c r="B69" s="21" t="s">
        <v>20</v>
      </c>
      <c r="C69" s="22">
        <v>0</v>
      </c>
      <c r="D69" s="22">
        <v>0</v>
      </c>
      <c r="E69" s="22">
        <v>0</v>
      </c>
      <c r="F69" s="22">
        <v>0</v>
      </c>
      <c r="G69" s="22">
        <f t="shared" si="343"/>
        <v>0</v>
      </c>
      <c r="H69" s="22">
        <v>5</v>
      </c>
      <c r="I69" s="22">
        <f>32+14</f>
        <v>46</v>
      </c>
      <c r="J69" s="22">
        <f>8+1</f>
        <v>9</v>
      </c>
      <c r="K69" s="22">
        <f>3+3</f>
        <v>6</v>
      </c>
      <c r="L69" s="22">
        <f t="shared" si="344"/>
        <v>15</v>
      </c>
      <c r="M69" s="22">
        <v>5</v>
      </c>
      <c r="N69" s="22">
        <v>2</v>
      </c>
      <c r="O69" s="22">
        <v>0</v>
      </c>
      <c r="P69" s="22">
        <v>0</v>
      </c>
      <c r="Q69" s="22">
        <f t="shared" si="345"/>
        <v>0</v>
      </c>
      <c r="R69" s="22">
        <v>5</v>
      </c>
      <c r="S69" s="22">
        <v>7</v>
      </c>
      <c r="T69" s="22">
        <v>1</v>
      </c>
      <c r="U69" s="22">
        <v>1</v>
      </c>
      <c r="V69" s="22">
        <f t="shared" si="346"/>
        <v>2</v>
      </c>
      <c r="W69" s="22">
        <v>30</v>
      </c>
      <c r="X69" s="22">
        <v>43</v>
      </c>
      <c r="Y69" s="22">
        <v>5</v>
      </c>
      <c r="Z69" s="22">
        <v>2</v>
      </c>
      <c r="AA69" s="22">
        <f t="shared" si="347"/>
        <v>7</v>
      </c>
      <c r="AB69" s="22">
        <v>0</v>
      </c>
      <c r="AC69" s="22">
        <v>4</v>
      </c>
      <c r="AD69" s="22">
        <v>1</v>
      </c>
      <c r="AE69" s="22">
        <v>0</v>
      </c>
      <c r="AF69" s="22">
        <f t="shared" si="348"/>
        <v>1</v>
      </c>
      <c r="AG69" s="22">
        <v>20</v>
      </c>
      <c r="AH69" s="22">
        <f>1+4</f>
        <v>5</v>
      </c>
      <c r="AI69" s="22">
        <v>1</v>
      </c>
      <c r="AJ69" s="22">
        <v>2</v>
      </c>
      <c r="AK69" s="22">
        <f t="shared" si="349"/>
        <v>3</v>
      </c>
      <c r="AL69" s="22">
        <v>0</v>
      </c>
      <c r="AM69" s="22">
        <v>0</v>
      </c>
      <c r="AN69" s="22">
        <v>0</v>
      </c>
      <c r="AO69" s="22">
        <v>0</v>
      </c>
      <c r="AP69" s="22">
        <f t="shared" si="350"/>
        <v>0</v>
      </c>
      <c r="AQ69" s="22">
        <f t="shared" si="351"/>
        <v>65</v>
      </c>
      <c r="AR69" s="33">
        <f t="shared" si="352"/>
        <v>107</v>
      </c>
      <c r="AS69" s="23">
        <f t="shared" si="353"/>
        <v>17</v>
      </c>
      <c r="AT69" s="23">
        <f t="shared" si="354"/>
        <v>11</v>
      </c>
      <c r="AU69" s="23">
        <f t="shared" si="355"/>
        <v>28</v>
      </c>
      <c r="AV69" s="24">
        <v>2</v>
      </c>
      <c r="AW69" s="23" t="str">
        <f t="shared" si="9"/>
        <v>0</v>
      </c>
      <c r="AX69" s="23" t="str">
        <f t="shared" si="10"/>
        <v>0</v>
      </c>
      <c r="AY69" s="23">
        <f t="shared" si="11"/>
        <v>0</v>
      </c>
      <c r="AZ69" s="23">
        <f t="shared" si="12"/>
        <v>17</v>
      </c>
      <c r="BA69" s="23">
        <f t="shared" si="13"/>
        <v>11</v>
      </c>
      <c r="BB69" s="23">
        <f t="shared" si="14"/>
        <v>28</v>
      </c>
    </row>
    <row r="70" spans="1:54" ht="24.95" customHeight="1" x14ac:dyDescent="0.3">
      <c r="A70" s="20"/>
      <c r="B70" s="21" t="s">
        <v>19</v>
      </c>
      <c r="C70" s="22">
        <v>0</v>
      </c>
      <c r="D70" s="22">
        <v>0</v>
      </c>
      <c r="E70" s="22">
        <v>0</v>
      </c>
      <c r="F70" s="22">
        <v>1</v>
      </c>
      <c r="G70" s="22">
        <f t="shared" si="343"/>
        <v>1</v>
      </c>
      <c r="H70" s="22">
        <v>10</v>
      </c>
      <c r="I70" s="22">
        <f>61+51</f>
        <v>112</v>
      </c>
      <c r="J70" s="22">
        <f>3+4</f>
        <v>7</v>
      </c>
      <c r="K70" s="22">
        <f>16+36</f>
        <v>52</v>
      </c>
      <c r="L70" s="22">
        <f t="shared" si="344"/>
        <v>59</v>
      </c>
      <c r="M70" s="22">
        <v>5</v>
      </c>
      <c r="N70" s="22">
        <v>1</v>
      </c>
      <c r="O70" s="22">
        <v>1</v>
      </c>
      <c r="P70" s="22">
        <v>0</v>
      </c>
      <c r="Q70" s="22">
        <f t="shared" si="345"/>
        <v>1</v>
      </c>
      <c r="R70" s="22">
        <v>5</v>
      </c>
      <c r="S70" s="22">
        <v>23</v>
      </c>
      <c r="T70" s="22">
        <v>4</v>
      </c>
      <c r="U70" s="22">
        <v>8</v>
      </c>
      <c r="V70" s="22">
        <f t="shared" si="346"/>
        <v>12</v>
      </c>
      <c r="W70" s="22">
        <v>60</v>
      </c>
      <c r="X70" s="22">
        <v>103</v>
      </c>
      <c r="Y70" s="22">
        <v>7</v>
      </c>
      <c r="Z70" s="22">
        <v>28</v>
      </c>
      <c r="AA70" s="22">
        <f t="shared" si="347"/>
        <v>35</v>
      </c>
      <c r="AB70" s="22">
        <v>0</v>
      </c>
      <c r="AC70" s="22">
        <v>0</v>
      </c>
      <c r="AD70" s="22">
        <v>0</v>
      </c>
      <c r="AE70" s="22">
        <v>0</v>
      </c>
      <c r="AF70" s="22">
        <f t="shared" si="348"/>
        <v>0</v>
      </c>
      <c r="AG70" s="22">
        <v>30</v>
      </c>
      <c r="AH70" s="22">
        <f>10+14</f>
        <v>24</v>
      </c>
      <c r="AI70" s="22">
        <v>2</v>
      </c>
      <c r="AJ70" s="22">
        <v>16</v>
      </c>
      <c r="AK70" s="22">
        <f t="shared" si="349"/>
        <v>18</v>
      </c>
      <c r="AL70" s="22">
        <v>0</v>
      </c>
      <c r="AM70" s="22">
        <v>0</v>
      </c>
      <c r="AN70" s="22">
        <v>0</v>
      </c>
      <c r="AO70" s="22">
        <v>0</v>
      </c>
      <c r="AP70" s="22">
        <f t="shared" si="350"/>
        <v>0</v>
      </c>
      <c r="AQ70" s="22">
        <f t="shared" si="351"/>
        <v>110</v>
      </c>
      <c r="AR70" s="33">
        <f t="shared" si="352"/>
        <v>263</v>
      </c>
      <c r="AS70" s="23">
        <f t="shared" si="353"/>
        <v>21</v>
      </c>
      <c r="AT70" s="23">
        <f t="shared" si="354"/>
        <v>105</v>
      </c>
      <c r="AU70" s="23">
        <f t="shared" si="355"/>
        <v>126</v>
      </c>
      <c r="AV70" s="24">
        <v>2</v>
      </c>
      <c r="AW70" s="23" t="str">
        <f t="shared" si="9"/>
        <v>0</v>
      </c>
      <c r="AX70" s="23" t="str">
        <f t="shared" si="10"/>
        <v>0</v>
      </c>
      <c r="AY70" s="23">
        <f t="shared" si="11"/>
        <v>0</v>
      </c>
      <c r="AZ70" s="23">
        <f t="shared" si="12"/>
        <v>21</v>
      </c>
      <c r="BA70" s="23">
        <f t="shared" si="13"/>
        <v>105</v>
      </c>
      <c r="BB70" s="23">
        <f t="shared" si="14"/>
        <v>126</v>
      </c>
    </row>
    <row r="71" spans="1:54" s="2" customFormat="1" ht="24.95" customHeight="1" x14ac:dyDescent="0.3">
      <c r="A71" s="4"/>
      <c r="B71" s="21" t="s">
        <v>18</v>
      </c>
      <c r="C71" s="22">
        <v>0</v>
      </c>
      <c r="D71" s="22">
        <v>0</v>
      </c>
      <c r="E71" s="22">
        <v>0</v>
      </c>
      <c r="F71" s="22">
        <v>0</v>
      </c>
      <c r="G71" s="22">
        <f t="shared" si="343"/>
        <v>0</v>
      </c>
      <c r="H71" s="22">
        <v>5</v>
      </c>
      <c r="I71" s="22">
        <f>45+32</f>
        <v>77</v>
      </c>
      <c r="J71" s="22">
        <f>4+7</f>
        <v>11</v>
      </c>
      <c r="K71" s="22">
        <f>11+18</f>
        <v>29</v>
      </c>
      <c r="L71" s="22">
        <f t="shared" si="344"/>
        <v>40</v>
      </c>
      <c r="M71" s="22">
        <v>5</v>
      </c>
      <c r="N71" s="22">
        <v>3</v>
      </c>
      <c r="O71" s="22">
        <v>0</v>
      </c>
      <c r="P71" s="22">
        <v>0</v>
      </c>
      <c r="Q71" s="22">
        <f t="shared" si="345"/>
        <v>0</v>
      </c>
      <c r="R71" s="22">
        <v>5</v>
      </c>
      <c r="S71" s="22">
        <v>14</v>
      </c>
      <c r="T71" s="22">
        <v>0</v>
      </c>
      <c r="U71" s="22">
        <v>6</v>
      </c>
      <c r="V71" s="22">
        <f t="shared" si="346"/>
        <v>6</v>
      </c>
      <c r="W71" s="22">
        <v>30</v>
      </c>
      <c r="X71" s="22">
        <v>40</v>
      </c>
      <c r="Y71" s="22">
        <v>3</v>
      </c>
      <c r="Z71" s="22">
        <v>12</v>
      </c>
      <c r="AA71" s="22">
        <f t="shared" si="347"/>
        <v>15</v>
      </c>
      <c r="AB71" s="22">
        <v>0</v>
      </c>
      <c r="AC71" s="22">
        <v>2</v>
      </c>
      <c r="AD71" s="22">
        <v>2</v>
      </c>
      <c r="AE71" s="22">
        <v>0</v>
      </c>
      <c r="AF71" s="22">
        <f t="shared" si="348"/>
        <v>2</v>
      </c>
      <c r="AG71" s="22">
        <v>20</v>
      </c>
      <c r="AH71" s="22">
        <v>14</v>
      </c>
      <c r="AI71" s="22">
        <v>3</v>
      </c>
      <c r="AJ71" s="22">
        <v>4</v>
      </c>
      <c r="AK71" s="22">
        <f t="shared" si="349"/>
        <v>7</v>
      </c>
      <c r="AL71" s="22">
        <v>0</v>
      </c>
      <c r="AM71" s="22">
        <v>0</v>
      </c>
      <c r="AN71" s="22">
        <v>0</v>
      </c>
      <c r="AO71" s="22">
        <v>0</v>
      </c>
      <c r="AP71" s="22">
        <f t="shared" si="350"/>
        <v>0</v>
      </c>
      <c r="AQ71" s="22">
        <f t="shared" si="351"/>
        <v>65</v>
      </c>
      <c r="AR71" s="33">
        <f t="shared" si="352"/>
        <v>150</v>
      </c>
      <c r="AS71" s="23">
        <f t="shared" si="353"/>
        <v>19</v>
      </c>
      <c r="AT71" s="23">
        <f t="shared" si="354"/>
        <v>51</v>
      </c>
      <c r="AU71" s="23">
        <f t="shared" si="355"/>
        <v>70</v>
      </c>
      <c r="AV71" s="24">
        <v>2</v>
      </c>
      <c r="AW71" s="23" t="str">
        <f t="shared" si="9"/>
        <v>0</v>
      </c>
      <c r="AX71" s="23" t="str">
        <f t="shared" si="10"/>
        <v>0</v>
      </c>
      <c r="AY71" s="23">
        <f t="shared" si="11"/>
        <v>0</v>
      </c>
      <c r="AZ71" s="23">
        <f t="shared" si="12"/>
        <v>19</v>
      </c>
      <c r="BA71" s="23">
        <f t="shared" si="13"/>
        <v>51</v>
      </c>
      <c r="BB71" s="23">
        <f t="shared" si="14"/>
        <v>70</v>
      </c>
    </row>
    <row r="72" spans="1:54" s="2" customFormat="1" ht="24.95" customHeight="1" x14ac:dyDescent="0.3">
      <c r="A72" s="4"/>
      <c r="B72" s="25" t="s">
        <v>58</v>
      </c>
      <c r="C72" s="46">
        <f t="shared" ref="C72:AU72" si="356">SUM(C67:C71)</f>
        <v>0</v>
      </c>
      <c r="D72" s="46">
        <f t="shared" si="356"/>
        <v>0</v>
      </c>
      <c r="E72" s="46">
        <f t="shared" si="356"/>
        <v>0</v>
      </c>
      <c r="F72" s="46">
        <f t="shared" si="356"/>
        <v>1</v>
      </c>
      <c r="G72" s="46">
        <f t="shared" si="356"/>
        <v>1</v>
      </c>
      <c r="H72" s="46">
        <f t="shared" si="356"/>
        <v>30</v>
      </c>
      <c r="I72" s="46">
        <f t="shared" si="356"/>
        <v>376</v>
      </c>
      <c r="J72" s="46">
        <f t="shared" si="356"/>
        <v>56</v>
      </c>
      <c r="K72" s="46">
        <f t="shared" si="356"/>
        <v>132</v>
      </c>
      <c r="L72" s="46">
        <f t="shared" si="356"/>
        <v>188</v>
      </c>
      <c r="M72" s="46">
        <f t="shared" si="356"/>
        <v>25</v>
      </c>
      <c r="N72" s="46">
        <f t="shared" si="356"/>
        <v>13</v>
      </c>
      <c r="O72" s="46">
        <f t="shared" si="356"/>
        <v>4</v>
      </c>
      <c r="P72" s="46">
        <f t="shared" si="356"/>
        <v>0</v>
      </c>
      <c r="Q72" s="46">
        <f t="shared" si="356"/>
        <v>4</v>
      </c>
      <c r="R72" s="46">
        <f t="shared" si="356"/>
        <v>25</v>
      </c>
      <c r="S72" s="46">
        <f t="shared" si="356"/>
        <v>66</v>
      </c>
      <c r="T72" s="46">
        <f t="shared" si="356"/>
        <v>15</v>
      </c>
      <c r="U72" s="46">
        <f t="shared" si="356"/>
        <v>19</v>
      </c>
      <c r="V72" s="46">
        <f t="shared" si="356"/>
        <v>34</v>
      </c>
      <c r="W72" s="46">
        <f t="shared" si="356"/>
        <v>180</v>
      </c>
      <c r="X72" s="46">
        <f t="shared" si="356"/>
        <v>273</v>
      </c>
      <c r="Y72" s="46">
        <f t="shared" si="356"/>
        <v>42</v>
      </c>
      <c r="Z72" s="46">
        <f t="shared" si="356"/>
        <v>53</v>
      </c>
      <c r="AA72" s="46">
        <f t="shared" si="356"/>
        <v>95</v>
      </c>
      <c r="AB72" s="46">
        <f t="shared" si="356"/>
        <v>0</v>
      </c>
      <c r="AC72" s="46">
        <f t="shared" si="356"/>
        <v>14</v>
      </c>
      <c r="AD72" s="46">
        <f t="shared" si="356"/>
        <v>7</v>
      </c>
      <c r="AE72" s="46">
        <f t="shared" si="356"/>
        <v>0</v>
      </c>
      <c r="AF72" s="46">
        <f t="shared" si="356"/>
        <v>7</v>
      </c>
      <c r="AG72" s="46">
        <f t="shared" si="356"/>
        <v>110</v>
      </c>
      <c r="AH72" s="46">
        <f t="shared" si="356"/>
        <v>73</v>
      </c>
      <c r="AI72" s="46">
        <f t="shared" si="356"/>
        <v>17</v>
      </c>
      <c r="AJ72" s="46">
        <f t="shared" si="356"/>
        <v>34</v>
      </c>
      <c r="AK72" s="46">
        <f t="shared" si="356"/>
        <v>51</v>
      </c>
      <c r="AL72" s="46">
        <f t="shared" si="356"/>
        <v>0</v>
      </c>
      <c r="AM72" s="46">
        <f t="shared" si="356"/>
        <v>0</v>
      </c>
      <c r="AN72" s="46">
        <f t="shared" si="356"/>
        <v>0</v>
      </c>
      <c r="AO72" s="46">
        <f t="shared" si="356"/>
        <v>0</v>
      </c>
      <c r="AP72" s="46">
        <f t="shared" si="356"/>
        <v>0</v>
      </c>
      <c r="AQ72" s="46">
        <f t="shared" si="356"/>
        <v>370</v>
      </c>
      <c r="AR72" s="46">
        <f t="shared" si="356"/>
        <v>815</v>
      </c>
      <c r="AS72" s="46">
        <f t="shared" si="356"/>
        <v>141</v>
      </c>
      <c r="AT72" s="46">
        <f t="shared" si="356"/>
        <v>239</v>
      </c>
      <c r="AU72" s="46">
        <f t="shared" si="356"/>
        <v>380</v>
      </c>
      <c r="AV72" s="47"/>
      <c r="AW72" s="46">
        <f t="shared" ref="AW72:BB72" si="357">SUM(AW67:AW71)</f>
        <v>0</v>
      </c>
      <c r="AX72" s="46">
        <f t="shared" si="357"/>
        <v>0</v>
      </c>
      <c r="AY72" s="46">
        <f t="shared" si="357"/>
        <v>0</v>
      </c>
      <c r="AZ72" s="46">
        <f t="shared" si="357"/>
        <v>141</v>
      </c>
      <c r="BA72" s="46">
        <f t="shared" si="357"/>
        <v>239</v>
      </c>
      <c r="BB72" s="26">
        <f t="shared" si="357"/>
        <v>380</v>
      </c>
    </row>
    <row r="73" spans="1:54" s="2" customFormat="1" ht="24.95" customHeight="1" x14ac:dyDescent="0.3">
      <c r="A73" s="4"/>
      <c r="B73" s="25" t="s">
        <v>60</v>
      </c>
      <c r="C73" s="46">
        <f>C72</f>
        <v>0</v>
      </c>
      <c r="D73" s="46">
        <f>D72</f>
        <v>0</v>
      </c>
      <c r="E73" s="46">
        <f t="shared" ref="E73:BB74" si="358">E72</f>
        <v>0</v>
      </c>
      <c r="F73" s="46">
        <f t="shared" si="358"/>
        <v>1</v>
      </c>
      <c r="G73" s="46">
        <f t="shared" si="358"/>
        <v>1</v>
      </c>
      <c r="H73" s="46">
        <f t="shared" si="358"/>
        <v>30</v>
      </c>
      <c r="I73" s="46">
        <f t="shared" ref="I73" si="359">I72</f>
        <v>376</v>
      </c>
      <c r="J73" s="46">
        <f t="shared" si="358"/>
        <v>56</v>
      </c>
      <c r="K73" s="46">
        <f t="shared" si="358"/>
        <v>132</v>
      </c>
      <c r="L73" s="46">
        <f t="shared" si="358"/>
        <v>188</v>
      </c>
      <c r="M73" s="46">
        <f t="shared" ref="M73:AF73" si="360">M72</f>
        <v>25</v>
      </c>
      <c r="N73" s="46">
        <f t="shared" ref="N73" si="361">N72</f>
        <v>13</v>
      </c>
      <c r="O73" s="46">
        <f t="shared" si="360"/>
        <v>4</v>
      </c>
      <c r="P73" s="46">
        <f t="shared" si="360"/>
        <v>0</v>
      </c>
      <c r="Q73" s="46">
        <f t="shared" si="360"/>
        <v>4</v>
      </c>
      <c r="R73" s="46">
        <f t="shared" si="360"/>
        <v>25</v>
      </c>
      <c r="S73" s="46">
        <f t="shared" ref="S73" si="362">S72</f>
        <v>66</v>
      </c>
      <c r="T73" s="46">
        <f t="shared" si="360"/>
        <v>15</v>
      </c>
      <c r="U73" s="46">
        <f t="shared" si="360"/>
        <v>19</v>
      </c>
      <c r="V73" s="46">
        <f t="shared" si="360"/>
        <v>34</v>
      </c>
      <c r="W73" s="46">
        <f t="shared" si="360"/>
        <v>180</v>
      </c>
      <c r="X73" s="46">
        <f t="shared" ref="X73" si="363">X72</f>
        <v>273</v>
      </c>
      <c r="Y73" s="46">
        <f t="shared" si="360"/>
        <v>42</v>
      </c>
      <c r="Z73" s="46">
        <f t="shared" si="360"/>
        <v>53</v>
      </c>
      <c r="AA73" s="46">
        <f t="shared" si="360"/>
        <v>95</v>
      </c>
      <c r="AB73" s="46">
        <f t="shared" si="360"/>
        <v>0</v>
      </c>
      <c r="AC73" s="46">
        <f t="shared" ref="AC73" si="364">AC72</f>
        <v>14</v>
      </c>
      <c r="AD73" s="46">
        <f t="shared" si="360"/>
        <v>7</v>
      </c>
      <c r="AE73" s="46">
        <f t="shared" si="360"/>
        <v>0</v>
      </c>
      <c r="AF73" s="46">
        <f t="shared" si="360"/>
        <v>7</v>
      </c>
      <c r="AG73" s="46">
        <f t="shared" si="358"/>
        <v>110</v>
      </c>
      <c r="AH73" s="46">
        <f t="shared" ref="AH73" si="365">AH72</f>
        <v>73</v>
      </c>
      <c r="AI73" s="46">
        <f t="shared" si="358"/>
        <v>17</v>
      </c>
      <c r="AJ73" s="46">
        <f t="shared" si="358"/>
        <v>34</v>
      </c>
      <c r="AK73" s="46">
        <f t="shared" si="358"/>
        <v>51</v>
      </c>
      <c r="AL73" s="46">
        <f t="shared" ref="AL73:AP74" si="366">AL72</f>
        <v>0</v>
      </c>
      <c r="AM73" s="46">
        <f t="shared" si="366"/>
        <v>0</v>
      </c>
      <c r="AN73" s="46">
        <f t="shared" si="366"/>
        <v>0</v>
      </c>
      <c r="AO73" s="46">
        <f t="shared" si="366"/>
        <v>0</v>
      </c>
      <c r="AP73" s="46">
        <f t="shared" si="366"/>
        <v>0</v>
      </c>
      <c r="AQ73" s="46">
        <f t="shared" si="358"/>
        <v>370</v>
      </c>
      <c r="AR73" s="46">
        <f>AR72</f>
        <v>815</v>
      </c>
      <c r="AS73" s="46">
        <f t="shared" si="358"/>
        <v>141</v>
      </c>
      <c r="AT73" s="46">
        <f t="shared" si="358"/>
        <v>239</v>
      </c>
      <c r="AU73" s="46">
        <f t="shared" si="358"/>
        <v>380</v>
      </c>
      <c r="AV73" s="47"/>
      <c r="AW73" s="46">
        <f t="shared" si="358"/>
        <v>0</v>
      </c>
      <c r="AX73" s="46">
        <f t="shared" si="358"/>
        <v>0</v>
      </c>
      <c r="AY73" s="46">
        <f t="shared" si="358"/>
        <v>0</v>
      </c>
      <c r="AZ73" s="46">
        <f t="shared" si="358"/>
        <v>141</v>
      </c>
      <c r="BA73" s="46">
        <f t="shared" si="358"/>
        <v>239</v>
      </c>
      <c r="BB73" s="26">
        <f t="shared" si="358"/>
        <v>380</v>
      </c>
    </row>
    <row r="74" spans="1:54" s="2" customFormat="1" ht="24.95" customHeight="1" x14ac:dyDescent="0.3">
      <c r="A74" s="29"/>
      <c r="B74" s="30" t="s">
        <v>41</v>
      </c>
      <c r="C74" s="57">
        <f>C73</f>
        <v>0</v>
      </c>
      <c r="D74" s="57">
        <f>D73</f>
        <v>0</v>
      </c>
      <c r="E74" s="57">
        <f t="shared" si="358"/>
        <v>0</v>
      </c>
      <c r="F74" s="57">
        <f t="shared" si="358"/>
        <v>1</v>
      </c>
      <c r="G74" s="57">
        <f t="shared" si="358"/>
        <v>1</v>
      </c>
      <c r="H74" s="57">
        <f t="shared" si="358"/>
        <v>30</v>
      </c>
      <c r="I74" s="57">
        <f t="shared" ref="I74" si="367">I73</f>
        <v>376</v>
      </c>
      <c r="J74" s="57">
        <f>J73</f>
        <v>56</v>
      </c>
      <c r="K74" s="57">
        <f t="shared" si="358"/>
        <v>132</v>
      </c>
      <c r="L74" s="57">
        <f t="shared" si="358"/>
        <v>188</v>
      </c>
      <c r="M74" s="57">
        <f t="shared" ref="M74:AF74" si="368">M73</f>
        <v>25</v>
      </c>
      <c r="N74" s="57">
        <f t="shared" ref="N74" si="369">N73</f>
        <v>13</v>
      </c>
      <c r="O74" s="57">
        <f t="shared" si="368"/>
        <v>4</v>
      </c>
      <c r="P74" s="57">
        <f t="shared" si="368"/>
        <v>0</v>
      </c>
      <c r="Q74" s="57">
        <f t="shared" si="368"/>
        <v>4</v>
      </c>
      <c r="R74" s="57">
        <f t="shared" si="368"/>
        <v>25</v>
      </c>
      <c r="S74" s="57">
        <f t="shared" ref="S74" si="370">S73</f>
        <v>66</v>
      </c>
      <c r="T74" s="57">
        <f t="shared" si="368"/>
        <v>15</v>
      </c>
      <c r="U74" s="57">
        <f t="shared" si="368"/>
        <v>19</v>
      </c>
      <c r="V74" s="57">
        <f t="shared" si="368"/>
        <v>34</v>
      </c>
      <c r="W74" s="57">
        <f t="shared" si="368"/>
        <v>180</v>
      </c>
      <c r="X74" s="57">
        <f t="shared" ref="X74" si="371">X73</f>
        <v>273</v>
      </c>
      <c r="Y74" s="57">
        <f t="shared" si="368"/>
        <v>42</v>
      </c>
      <c r="Z74" s="57">
        <f t="shared" si="368"/>
        <v>53</v>
      </c>
      <c r="AA74" s="57">
        <f t="shared" si="368"/>
        <v>95</v>
      </c>
      <c r="AB74" s="57">
        <f t="shared" si="368"/>
        <v>0</v>
      </c>
      <c r="AC74" s="57">
        <f t="shared" ref="AC74" si="372">AC73</f>
        <v>14</v>
      </c>
      <c r="AD74" s="57">
        <f t="shared" si="368"/>
        <v>7</v>
      </c>
      <c r="AE74" s="57">
        <f t="shared" si="368"/>
        <v>0</v>
      </c>
      <c r="AF74" s="57">
        <f t="shared" si="368"/>
        <v>7</v>
      </c>
      <c r="AG74" s="57">
        <f t="shared" si="358"/>
        <v>110</v>
      </c>
      <c r="AH74" s="57">
        <f t="shared" ref="AH74" si="373">AH73</f>
        <v>73</v>
      </c>
      <c r="AI74" s="57">
        <f t="shared" si="358"/>
        <v>17</v>
      </c>
      <c r="AJ74" s="57">
        <f t="shared" si="358"/>
        <v>34</v>
      </c>
      <c r="AK74" s="57">
        <f t="shared" si="358"/>
        <v>51</v>
      </c>
      <c r="AL74" s="57">
        <f t="shared" ref="AL74" si="374">AL73</f>
        <v>0</v>
      </c>
      <c r="AM74" s="57">
        <f t="shared" si="366"/>
        <v>0</v>
      </c>
      <c r="AN74" s="57">
        <f t="shared" si="366"/>
        <v>0</v>
      </c>
      <c r="AO74" s="57">
        <f t="shared" si="366"/>
        <v>0</v>
      </c>
      <c r="AP74" s="57">
        <f t="shared" si="366"/>
        <v>0</v>
      </c>
      <c r="AQ74" s="57">
        <f t="shared" si="358"/>
        <v>370</v>
      </c>
      <c r="AR74" s="57">
        <f t="shared" si="358"/>
        <v>815</v>
      </c>
      <c r="AS74" s="57">
        <f t="shared" si="358"/>
        <v>141</v>
      </c>
      <c r="AT74" s="57">
        <f t="shared" si="358"/>
        <v>239</v>
      </c>
      <c r="AU74" s="57">
        <f t="shared" si="358"/>
        <v>380</v>
      </c>
      <c r="AV74" s="58"/>
      <c r="AW74" s="57">
        <f t="shared" si="358"/>
        <v>0</v>
      </c>
      <c r="AX74" s="57">
        <f t="shared" si="358"/>
        <v>0</v>
      </c>
      <c r="AY74" s="57">
        <f t="shared" si="358"/>
        <v>0</v>
      </c>
      <c r="AZ74" s="57">
        <f t="shared" si="358"/>
        <v>141</v>
      </c>
      <c r="BA74" s="57">
        <f t="shared" si="358"/>
        <v>239</v>
      </c>
      <c r="BB74" s="31">
        <f t="shared" si="358"/>
        <v>380</v>
      </c>
    </row>
    <row r="75" spans="1:54" ht="24.95" customHeight="1" x14ac:dyDescent="0.3">
      <c r="A75" s="59" t="s">
        <v>42</v>
      </c>
      <c r="B75" s="60"/>
      <c r="C75" s="61"/>
      <c r="D75" s="62"/>
      <c r="E75" s="62"/>
      <c r="F75" s="62"/>
      <c r="G75" s="34"/>
      <c r="H75" s="62"/>
      <c r="I75" s="62"/>
      <c r="J75" s="62"/>
      <c r="K75" s="62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62"/>
      <c r="AH75" s="62"/>
      <c r="AI75" s="62"/>
      <c r="AJ75" s="62"/>
      <c r="AK75" s="34"/>
      <c r="AL75" s="34"/>
      <c r="AM75" s="34"/>
      <c r="AN75" s="34"/>
      <c r="AO75" s="34"/>
      <c r="AP75" s="34"/>
      <c r="AQ75" s="34"/>
      <c r="AR75" s="34"/>
      <c r="AS75" s="35"/>
      <c r="AT75" s="35"/>
      <c r="AU75" s="35"/>
      <c r="AV75" s="36"/>
      <c r="AW75" s="35"/>
      <c r="AX75" s="35"/>
      <c r="AY75" s="35"/>
      <c r="AZ75" s="35"/>
      <c r="BA75" s="35"/>
      <c r="BB75" s="37"/>
    </row>
    <row r="76" spans="1:54" ht="24.95" customHeight="1" x14ac:dyDescent="0.3">
      <c r="A76" s="59"/>
      <c r="B76" s="11" t="s">
        <v>59</v>
      </c>
      <c r="C76" s="61"/>
      <c r="D76" s="62"/>
      <c r="E76" s="62"/>
      <c r="F76" s="62"/>
      <c r="G76" s="34"/>
      <c r="H76" s="62"/>
      <c r="I76" s="62"/>
      <c r="J76" s="62"/>
      <c r="K76" s="62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62"/>
      <c r="AH76" s="62"/>
      <c r="AI76" s="62"/>
      <c r="AJ76" s="62"/>
      <c r="AK76" s="34"/>
      <c r="AL76" s="34"/>
      <c r="AM76" s="34"/>
      <c r="AN76" s="34"/>
      <c r="AO76" s="34"/>
      <c r="AP76" s="34"/>
      <c r="AQ76" s="34"/>
      <c r="AR76" s="34"/>
      <c r="AS76" s="35"/>
      <c r="AT76" s="35"/>
      <c r="AU76" s="35"/>
      <c r="AV76" s="36"/>
      <c r="AW76" s="35"/>
      <c r="AX76" s="35"/>
      <c r="AY76" s="35"/>
      <c r="AZ76" s="35"/>
      <c r="BA76" s="35"/>
      <c r="BB76" s="37"/>
    </row>
    <row r="77" spans="1:54" ht="24.95" customHeight="1" x14ac:dyDescent="0.3">
      <c r="A77" s="20"/>
      <c r="B77" s="5" t="s">
        <v>82</v>
      </c>
      <c r="C77" s="38"/>
      <c r="D77" s="126"/>
      <c r="E77" s="39"/>
      <c r="F77" s="39"/>
      <c r="G77" s="34"/>
      <c r="H77" s="39"/>
      <c r="I77" s="39"/>
      <c r="J77" s="40"/>
      <c r="K77" s="40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9"/>
      <c r="AH77" s="39"/>
      <c r="AI77" s="39"/>
      <c r="AJ77" s="39"/>
      <c r="AK77" s="34"/>
      <c r="AL77" s="34"/>
      <c r="AM77" s="34"/>
      <c r="AN77" s="34"/>
      <c r="AO77" s="34"/>
      <c r="AP77" s="34"/>
      <c r="AQ77" s="34"/>
      <c r="AR77" s="34"/>
      <c r="AS77" s="35"/>
      <c r="AT77" s="35"/>
      <c r="AU77" s="35"/>
      <c r="AV77" s="36"/>
      <c r="AW77" s="35"/>
      <c r="AX77" s="35"/>
      <c r="AY77" s="35"/>
      <c r="AZ77" s="35"/>
      <c r="BA77" s="35"/>
      <c r="BB77" s="37"/>
    </row>
    <row r="78" spans="1:54" ht="24.95" customHeight="1" x14ac:dyDescent="0.3">
      <c r="A78" s="20"/>
      <c r="B78" s="21" t="s">
        <v>92</v>
      </c>
      <c r="C78" s="22">
        <v>0</v>
      </c>
      <c r="D78" s="22">
        <v>0</v>
      </c>
      <c r="E78" s="22">
        <v>4</v>
      </c>
      <c r="F78" s="22">
        <v>3</v>
      </c>
      <c r="G78" s="22">
        <f t="shared" ref="G78:G99" si="375">E78+F78</f>
        <v>7</v>
      </c>
      <c r="H78" s="22">
        <v>0</v>
      </c>
      <c r="I78" s="22">
        <v>0</v>
      </c>
      <c r="J78" s="22">
        <v>0</v>
      </c>
      <c r="K78" s="22">
        <v>0</v>
      </c>
      <c r="L78" s="22">
        <f t="shared" ref="L78:L99" si="376">J78+K78</f>
        <v>0</v>
      </c>
      <c r="M78" s="22">
        <v>0</v>
      </c>
      <c r="N78" s="22">
        <v>0</v>
      </c>
      <c r="O78" s="22">
        <v>0</v>
      </c>
      <c r="P78" s="22">
        <v>0</v>
      </c>
      <c r="Q78" s="22">
        <f t="shared" ref="Q78:Q99" si="377">O78+P78</f>
        <v>0</v>
      </c>
      <c r="R78" s="22">
        <v>90</v>
      </c>
      <c r="S78" s="22">
        <v>285</v>
      </c>
      <c r="T78" s="22">
        <v>82</v>
      </c>
      <c r="U78" s="22">
        <v>9</v>
      </c>
      <c r="V78" s="22">
        <f t="shared" ref="V78:V99" si="378">T78+U78</f>
        <v>91</v>
      </c>
      <c r="W78" s="22">
        <v>0</v>
      </c>
      <c r="X78" s="22">
        <v>0</v>
      </c>
      <c r="Y78" s="22">
        <v>0</v>
      </c>
      <c r="Z78" s="22">
        <v>0</v>
      </c>
      <c r="AA78" s="22">
        <f t="shared" ref="AA78:AA99" si="379">Y78+Z78</f>
        <v>0</v>
      </c>
      <c r="AB78" s="22">
        <v>0</v>
      </c>
      <c r="AC78" s="22">
        <v>2</v>
      </c>
      <c r="AD78" s="22">
        <v>6</v>
      </c>
      <c r="AE78" s="22">
        <v>3</v>
      </c>
      <c r="AF78" s="22">
        <f t="shared" ref="AF78:AF99" si="380">AD78+AE78</f>
        <v>9</v>
      </c>
      <c r="AG78" s="22">
        <v>30</v>
      </c>
      <c r="AH78" s="22">
        <v>123</v>
      </c>
      <c r="AI78" s="22">
        <v>19</v>
      </c>
      <c r="AJ78" s="22">
        <v>18</v>
      </c>
      <c r="AK78" s="22">
        <f t="shared" ref="AK78:AK99" si="381">AI78+AJ78</f>
        <v>37</v>
      </c>
      <c r="AL78" s="22">
        <v>0</v>
      </c>
      <c r="AM78" s="22">
        <v>0</v>
      </c>
      <c r="AN78" s="22">
        <v>0</v>
      </c>
      <c r="AO78" s="22">
        <v>0</v>
      </c>
      <c r="AP78" s="22">
        <f t="shared" ref="AP78:AP99" si="382">AN78+AO78</f>
        <v>0</v>
      </c>
      <c r="AQ78" s="22">
        <f t="shared" ref="AQ78:AQ99" si="383">C78+H78+AG78+M78+R78+W78+AB78</f>
        <v>120</v>
      </c>
      <c r="AR78" s="33">
        <f t="shared" ref="AR78:AR99" si="384">D78+I78+N78+S78+X78+AC78+AH78</f>
        <v>410</v>
      </c>
      <c r="AS78" s="23">
        <f t="shared" ref="AS78:AS99" si="385">E78+J78+O78+T78+Y78+AD78+AI78</f>
        <v>111</v>
      </c>
      <c r="AT78" s="23">
        <f t="shared" ref="AT78:AT99" si="386">F78+K78+P78+U78+Z78+AE78+AJ78</f>
        <v>33</v>
      </c>
      <c r="AU78" s="23">
        <f t="shared" ref="AU78:AU99" si="387">G78+L78+Q78+V78+AA78+AF78+AK78</f>
        <v>144</v>
      </c>
      <c r="AV78" s="24">
        <v>2</v>
      </c>
      <c r="AW78" s="23" t="str">
        <f t="shared" si="9"/>
        <v>0</v>
      </c>
      <c r="AX78" s="23" t="str">
        <f t="shared" si="10"/>
        <v>0</v>
      </c>
      <c r="AY78" s="23">
        <f t="shared" si="11"/>
        <v>0</v>
      </c>
      <c r="AZ78" s="23">
        <f t="shared" si="12"/>
        <v>111</v>
      </c>
      <c r="BA78" s="23">
        <f t="shared" si="13"/>
        <v>33</v>
      </c>
      <c r="BB78" s="23">
        <f t="shared" si="14"/>
        <v>144</v>
      </c>
    </row>
    <row r="79" spans="1:54" ht="24.95" customHeight="1" x14ac:dyDescent="0.3">
      <c r="A79" s="20"/>
      <c r="B79" s="21" t="s">
        <v>13</v>
      </c>
      <c r="C79" s="33">
        <v>10</v>
      </c>
      <c r="D79" s="33">
        <v>44</v>
      </c>
      <c r="E79" s="33">
        <v>7</v>
      </c>
      <c r="F79" s="33">
        <v>7</v>
      </c>
      <c r="G79" s="33">
        <f t="shared" si="375"/>
        <v>14</v>
      </c>
      <c r="H79" s="33">
        <v>20</v>
      </c>
      <c r="I79" s="33">
        <v>99</v>
      </c>
      <c r="J79" s="33">
        <v>11</v>
      </c>
      <c r="K79" s="33">
        <v>8</v>
      </c>
      <c r="L79" s="33">
        <f t="shared" si="376"/>
        <v>19</v>
      </c>
      <c r="M79" s="33">
        <v>20</v>
      </c>
      <c r="N79" s="33">
        <v>99</v>
      </c>
      <c r="O79" s="33">
        <v>15</v>
      </c>
      <c r="P79" s="33">
        <v>0</v>
      </c>
      <c r="Q79" s="33">
        <f t="shared" si="377"/>
        <v>15</v>
      </c>
      <c r="R79" s="33">
        <v>0</v>
      </c>
      <c r="S79" s="33">
        <v>0</v>
      </c>
      <c r="T79" s="33">
        <v>0</v>
      </c>
      <c r="U79" s="33">
        <v>0</v>
      </c>
      <c r="V79" s="33">
        <f t="shared" si="378"/>
        <v>0</v>
      </c>
      <c r="W79" s="33">
        <v>0</v>
      </c>
      <c r="X79" s="33">
        <v>0</v>
      </c>
      <c r="Y79" s="33">
        <v>0</v>
      </c>
      <c r="Z79" s="33">
        <v>0</v>
      </c>
      <c r="AA79" s="33">
        <f t="shared" si="379"/>
        <v>0</v>
      </c>
      <c r="AB79" s="33">
        <v>0</v>
      </c>
      <c r="AC79" s="33">
        <v>4</v>
      </c>
      <c r="AD79" s="33">
        <v>0</v>
      </c>
      <c r="AE79" s="33">
        <v>0</v>
      </c>
      <c r="AF79" s="33">
        <f t="shared" si="380"/>
        <v>0</v>
      </c>
      <c r="AG79" s="33">
        <v>0</v>
      </c>
      <c r="AH79" s="33">
        <v>0</v>
      </c>
      <c r="AI79" s="33">
        <v>0</v>
      </c>
      <c r="AJ79" s="33">
        <v>0</v>
      </c>
      <c r="AK79" s="33">
        <f t="shared" si="381"/>
        <v>0</v>
      </c>
      <c r="AL79" s="33">
        <v>0</v>
      </c>
      <c r="AM79" s="33">
        <v>0</v>
      </c>
      <c r="AN79" s="33">
        <v>0</v>
      </c>
      <c r="AO79" s="33">
        <v>0</v>
      </c>
      <c r="AP79" s="33">
        <f t="shared" si="382"/>
        <v>0</v>
      </c>
      <c r="AQ79" s="33">
        <f t="shared" si="383"/>
        <v>50</v>
      </c>
      <c r="AR79" s="33">
        <f t="shared" si="384"/>
        <v>246</v>
      </c>
      <c r="AS79" s="23">
        <f t="shared" si="385"/>
        <v>33</v>
      </c>
      <c r="AT79" s="23">
        <f t="shared" si="386"/>
        <v>15</v>
      </c>
      <c r="AU79" s="23">
        <f t="shared" si="387"/>
        <v>48</v>
      </c>
      <c r="AV79" s="64">
        <v>2</v>
      </c>
      <c r="AW79" s="63" t="str">
        <f t="shared" ref="AW79:AW99" si="388">IF(AV79=1,AS79,"0")</f>
        <v>0</v>
      </c>
      <c r="AX79" s="63" t="str">
        <f t="shared" ref="AX79:AX99" si="389">IF(AV79=1,AT79,"0")</f>
        <v>0</v>
      </c>
      <c r="AY79" s="63">
        <f t="shared" ref="AY79:AY99" si="390">AW79+AX79</f>
        <v>0</v>
      </c>
      <c r="AZ79" s="63">
        <f t="shared" ref="AZ79:AZ99" si="391">IF(AV79=2,AS79,"0")</f>
        <v>33</v>
      </c>
      <c r="BA79" s="63">
        <f t="shared" ref="BA79:BA99" si="392">IF(AV79=2,AT79,"0")</f>
        <v>15</v>
      </c>
      <c r="BB79" s="23">
        <f t="shared" ref="BB79:BB99" si="393">AZ79+BA79</f>
        <v>48</v>
      </c>
    </row>
    <row r="80" spans="1:54" ht="24.95" customHeight="1" x14ac:dyDescent="0.3">
      <c r="A80" s="20"/>
      <c r="B80" s="21" t="s">
        <v>71</v>
      </c>
      <c r="C80" s="33">
        <v>5</v>
      </c>
      <c r="D80" s="33">
        <v>66</v>
      </c>
      <c r="E80" s="33">
        <v>8</v>
      </c>
      <c r="F80" s="33">
        <v>0</v>
      </c>
      <c r="G80" s="33">
        <f t="shared" si="375"/>
        <v>8</v>
      </c>
      <c r="H80" s="33">
        <v>10</v>
      </c>
      <c r="I80" s="33">
        <v>81</v>
      </c>
      <c r="J80" s="33">
        <v>8</v>
      </c>
      <c r="K80" s="33">
        <v>5</v>
      </c>
      <c r="L80" s="33">
        <f t="shared" si="376"/>
        <v>13</v>
      </c>
      <c r="M80" s="33">
        <v>10</v>
      </c>
      <c r="N80" s="33">
        <v>141</v>
      </c>
      <c r="O80" s="33">
        <v>10</v>
      </c>
      <c r="P80" s="33">
        <v>1</v>
      </c>
      <c r="Q80" s="33">
        <f t="shared" si="377"/>
        <v>11</v>
      </c>
      <c r="R80" s="33">
        <v>0</v>
      </c>
      <c r="S80" s="33">
        <v>0</v>
      </c>
      <c r="T80" s="33">
        <v>0</v>
      </c>
      <c r="U80" s="33">
        <v>0</v>
      </c>
      <c r="V80" s="33">
        <f t="shared" si="378"/>
        <v>0</v>
      </c>
      <c r="W80" s="33">
        <v>0</v>
      </c>
      <c r="X80" s="33">
        <v>0</v>
      </c>
      <c r="Y80" s="33">
        <v>0</v>
      </c>
      <c r="Z80" s="33">
        <v>0</v>
      </c>
      <c r="AA80" s="33">
        <f t="shared" si="379"/>
        <v>0</v>
      </c>
      <c r="AB80" s="33">
        <v>0</v>
      </c>
      <c r="AC80" s="33">
        <v>2</v>
      </c>
      <c r="AD80" s="33">
        <v>0</v>
      </c>
      <c r="AE80" s="33">
        <v>0</v>
      </c>
      <c r="AF80" s="33">
        <f t="shared" si="380"/>
        <v>0</v>
      </c>
      <c r="AG80" s="33">
        <v>0</v>
      </c>
      <c r="AH80" s="33">
        <v>0</v>
      </c>
      <c r="AI80" s="33">
        <v>0</v>
      </c>
      <c r="AJ80" s="33">
        <v>0</v>
      </c>
      <c r="AK80" s="33">
        <f t="shared" si="381"/>
        <v>0</v>
      </c>
      <c r="AL80" s="33">
        <v>0</v>
      </c>
      <c r="AM80" s="33">
        <v>0</v>
      </c>
      <c r="AN80" s="33">
        <v>0</v>
      </c>
      <c r="AO80" s="33">
        <v>0</v>
      </c>
      <c r="AP80" s="33">
        <f t="shared" si="382"/>
        <v>0</v>
      </c>
      <c r="AQ80" s="33">
        <f t="shared" si="383"/>
        <v>25</v>
      </c>
      <c r="AR80" s="33">
        <f t="shared" si="384"/>
        <v>290</v>
      </c>
      <c r="AS80" s="23">
        <f t="shared" si="385"/>
        <v>26</v>
      </c>
      <c r="AT80" s="23">
        <f t="shared" si="386"/>
        <v>6</v>
      </c>
      <c r="AU80" s="23">
        <f t="shared" si="387"/>
        <v>32</v>
      </c>
      <c r="AV80" s="64">
        <v>2</v>
      </c>
      <c r="AW80" s="63" t="str">
        <f t="shared" si="388"/>
        <v>0</v>
      </c>
      <c r="AX80" s="63" t="str">
        <f t="shared" si="389"/>
        <v>0</v>
      </c>
      <c r="AY80" s="63">
        <f t="shared" si="390"/>
        <v>0</v>
      </c>
      <c r="AZ80" s="63">
        <f t="shared" si="391"/>
        <v>26</v>
      </c>
      <c r="BA80" s="63">
        <f t="shared" si="392"/>
        <v>6</v>
      </c>
      <c r="BB80" s="23">
        <f t="shared" si="393"/>
        <v>32</v>
      </c>
    </row>
    <row r="81" spans="1:54" ht="24.95" customHeight="1" x14ac:dyDescent="0.3">
      <c r="A81" s="20"/>
      <c r="B81" s="21" t="s">
        <v>14</v>
      </c>
      <c r="C81" s="33">
        <v>5</v>
      </c>
      <c r="D81" s="33">
        <v>28</v>
      </c>
      <c r="E81" s="33">
        <v>6</v>
      </c>
      <c r="F81" s="33">
        <v>1</v>
      </c>
      <c r="G81" s="33">
        <f t="shared" si="375"/>
        <v>7</v>
      </c>
      <c r="H81" s="33">
        <v>10</v>
      </c>
      <c r="I81" s="33">
        <v>102</v>
      </c>
      <c r="J81" s="33">
        <v>10</v>
      </c>
      <c r="K81" s="33">
        <v>1</v>
      </c>
      <c r="L81" s="33">
        <f t="shared" si="376"/>
        <v>11</v>
      </c>
      <c r="M81" s="33">
        <v>10</v>
      </c>
      <c r="N81" s="33">
        <v>93</v>
      </c>
      <c r="O81" s="33">
        <v>13</v>
      </c>
      <c r="P81" s="33">
        <v>1</v>
      </c>
      <c r="Q81" s="33">
        <f t="shared" si="377"/>
        <v>14</v>
      </c>
      <c r="R81" s="33">
        <v>0</v>
      </c>
      <c r="S81" s="33">
        <v>0</v>
      </c>
      <c r="T81" s="33">
        <v>0</v>
      </c>
      <c r="U81" s="33">
        <v>0</v>
      </c>
      <c r="V81" s="33">
        <f t="shared" si="378"/>
        <v>0</v>
      </c>
      <c r="W81" s="33">
        <v>0</v>
      </c>
      <c r="X81" s="33">
        <v>0</v>
      </c>
      <c r="Y81" s="33">
        <v>0</v>
      </c>
      <c r="Z81" s="33">
        <v>0</v>
      </c>
      <c r="AA81" s="33">
        <f t="shared" si="379"/>
        <v>0</v>
      </c>
      <c r="AB81" s="33">
        <v>0</v>
      </c>
      <c r="AC81" s="33">
        <v>2</v>
      </c>
      <c r="AD81" s="33">
        <v>0</v>
      </c>
      <c r="AE81" s="33">
        <v>0</v>
      </c>
      <c r="AF81" s="33">
        <f t="shared" si="380"/>
        <v>0</v>
      </c>
      <c r="AG81" s="33">
        <v>0</v>
      </c>
      <c r="AH81" s="33">
        <v>0</v>
      </c>
      <c r="AI81" s="33">
        <v>0</v>
      </c>
      <c r="AJ81" s="33">
        <v>0</v>
      </c>
      <c r="AK81" s="33">
        <f t="shared" si="381"/>
        <v>0</v>
      </c>
      <c r="AL81" s="33">
        <v>0</v>
      </c>
      <c r="AM81" s="33">
        <v>0</v>
      </c>
      <c r="AN81" s="33">
        <v>0</v>
      </c>
      <c r="AO81" s="33">
        <v>0</v>
      </c>
      <c r="AP81" s="33">
        <f t="shared" si="382"/>
        <v>0</v>
      </c>
      <c r="AQ81" s="33">
        <f t="shared" si="383"/>
        <v>25</v>
      </c>
      <c r="AR81" s="33">
        <f t="shared" si="384"/>
        <v>225</v>
      </c>
      <c r="AS81" s="23">
        <f t="shared" si="385"/>
        <v>29</v>
      </c>
      <c r="AT81" s="23">
        <f t="shared" si="386"/>
        <v>3</v>
      </c>
      <c r="AU81" s="23">
        <f t="shared" si="387"/>
        <v>32</v>
      </c>
      <c r="AV81" s="64">
        <v>2</v>
      </c>
      <c r="AW81" s="63" t="str">
        <f t="shared" si="388"/>
        <v>0</v>
      </c>
      <c r="AX81" s="63" t="str">
        <f t="shared" si="389"/>
        <v>0</v>
      </c>
      <c r="AY81" s="63">
        <f t="shared" si="390"/>
        <v>0</v>
      </c>
      <c r="AZ81" s="63">
        <f t="shared" si="391"/>
        <v>29</v>
      </c>
      <c r="BA81" s="63">
        <f t="shared" si="392"/>
        <v>3</v>
      </c>
      <c r="BB81" s="23">
        <f t="shared" si="393"/>
        <v>32</v>
      </c>
    </row>
    <row r="82" spans="1:54" ht="24.95" customHeight="1" x14ac:dyDescent="0.3">
      <c r="A82" s="20"/>
      <c r="B82" s="21" t="s">
        <v>119</v>
      </c>
      <c r="C82" s="33">
        <v>5</v>
      </c>
      <c r="D82" s="33">
        <v>10</v>
      </c>
      <c r="E82" s="33">
        <v>7</v>
      </c>
      <c r="F82" s="33">
        <v>0</v>
      </c>
      <c r="G82" s="33">
        <f t="shared" si="375"/>
        <v>7</v>
      </c>
      <c r="H82" s="33">
        <v>10</v>
      </c>
      <c r="I82" s="33">
        <v>29</v>
      </c>
      <c r="J82" s="33">
        <v>6</v>
      </c>
      <c r="K82" s="33">
        <v>11</v>
      </c>
      <c r="L82" s="33">
        <f t="shared" si="376"/>
        <v>17</v>
      </c>
      <c r="M82" s="33">
        <v>10</v>
      </c>
      <c r="N82" s="33">
        <v>27</v>
      </c>
      <c r="O82" s="33">
        <v>7</v>
      </c>
      <c r="P82" s="33">
        <v>0</v>
      </c>
      <c r="Q82" s="33">
        <f t="shared" si="377"/>
        <v>7</v>
      </c>
      <c r="R82" s="33">
        <v>0</v>
      </c>
      <c r="S82" s="33">
        <v>0</v>
      </c>
      <c r="T82" s="33">
        <v>0</v>
      </c>
      <c r="U82" s="33">
        <v>0</v>
      </c>
      <c r="V82" s="33">
        <f t="shared" si="378"/>
        <v>0</v>
      </c>
      <c r="W82" s="33">
        <v>0</v>
      </c>
      <c r="X82" s="33">
        <v>0</v>
      </c>
      <c r="Y82" s="33">
        <v>0</v>
      </c>
      <c r="Z82" s="33">
        <v>0</v>
      </c>
      <c r="AA82" s="33">
        <f t="shared" si="379"/>
        <v>0</v>
      </c>
      <c r="AB82" s="33">
        <v>0</v>
      </c>
      <c r="AC82" s="33">
        <v>2</v>
      </c>
      <c r="AD82" s="33">
        <v>0</v>
      </c>
      <c r="AE82" s="33">
        <v>0</v>
      </c>
      <c r="AF82" s="33">
        <f t="shared" si="380"/>
        <v>0</v>
      </c>
      <c r="AG82" s="33">
        <v>0</v>
      </c>
      <c r="AH82" s="33">
        <v>0</v>
      </c>
      <c r="AI82" s="33">
        <v>0</v>
      </c>
      <c r="AJ82" s="33">
        <v>0</v>
      </c>
      <c r="AK82" s="33">
        <f t="shared" si="381"/>
        <v>0</v>
      </c>
      <c r="AL82" s="33">
        <v>0</v>
      </c>
      <c r="AM82" s="33">
        <v>0</v>
      </c>
      <c r="AN82" s="33">
        <v>0</v>
      </c>
      <c r="AO82" s="33">
        <v>0</v>
      </c>
      <c r="AP82" s="33">
        <f t="shared" si="382"/>
        <v>0</v>
      </c>
      <c r="AQ82" s="33">
        <f t="shared" si="383"/>
        <v>25</v>
      </c>
      <c r="AR82" s="33">
        <f t="shared" si="384"/>
        <v>68</v>
      </c>
      <c r="AS82" s="23">
        <f t="shared" si="385"/>
        <v>20</v>
      </c>
      <c r="AT82" s="23">
        <f t="shared" si="386"/>
        <v>11</v>
      </c>
      <c r="AU82" s="23">
        <f t="shared" si="387"/>
        <v>31</v>
      </c>
      <c r="AV82" s="64">
        <v>2</v>
      </c>
      <c r="AW82" s="63" t="str">
        <f t="shared" si="388"/>
        <v>0</v>
      </c>
      <c r="AX82" s="63" t="str">
        <f t="shared" si="389"/>
        <v>0</v>
      </c>
      <c r="AY82" s="63">
        <f t="shared" si="390"/>
        <v>0</v>
      </c>
      <c r="AZ82" s="63">
        <f t="shared" si="391"/>
        <v>20</v>
      </c>
      <c r="BA82" s="63">
        <f t="shared" si="392"/>
        <v>11</v>
      </c>
      <c r="BB82" s="23">
        <f t="shared" si="393"/>
        <v>31</v>
      </c>
    </row>
    <row r="83" spans="1:54" ht="24.95" customHeight="1" x14ac:dyDescent="0.3">
      <c r="A83" s="20"/>
      <c r="B83" s="21" t="s">
        <v>120</v>
      </c>
      <c r="C83" s="33">
        <v>5</v>
      </c>
      <c r="D83" s="33">
        <v>8</v>
      </c>
      <c r="E83" s="33">
        <v>2</v>
      </c>
      <c r="F83" s="33">
        <v>1</v>
      </c>
      <c r="G83" s="33">
        <f t="shared" si="375"/>
        <v>3</v>
      </c>
      <c r="H83" s="33">
        <v>10</v>
      </c>
      <c r="I83" s="33">
        <v>57</v>
      </c>
      <c r="J83" s="33">
        <v>4</v>
      </c>
      <c r="K83" s="33">
        <v>18</v>
      </c>
      <c r="L83" s="33">
        <f t="shared" si="376"/>
        <v>22</v>
      </c>
      <c r="M83" s="33">
        <v>10</v>
      </c>
      <c r="N83" s="33">
        <v>24</v>
      </c>
      <c r="O83" s="33">
        <v>10</v>
      </c>
      <c r="P83" s="33">
        <v>0</v>
      </c>
      <c r="Q83" s="33">
        <f t="shared" si="377"/>
        <v>10</v>
      </c>
      <c r="R83" s="33">
        <v>0</v>
      </c>
      <c r="S83" s="33">
        <v>0</v>
      </c>
      <c r="T83" s="33">
        <v>0</v>
      </c>
      <c r="U83" s="33">
        <v>0</v>
      </c>
      <c r="V83" s="33">
        <f t="shared" si="378"/>
        <v>0</v>
      </c>
      <c r="W83" s="33">
        <v>0</v>
      </c>
      <c r="X83" s="33">
        <v>0</v>
      </c>
      <c r="Y83" s="33">
        <v>0</v>
      </c>
      <c r="Z83" s="33">
        <v>0</v>
      </c>
      <c r="AA83" s="33">
        <f t="shared" si="379"/>
        <v>0</v>
      </c>
      <c r="AB83" s="33">
        <v>0</v>
      </c>
      <c r="AC83" s="33">
        <v>1</v>
      </c>
      <c r="AD83" s="33">
        <v>0</v>
      </c>
      <c r="AE83" s="33">
        <v>0</v>
      </c>
      <c r="AF83" s="33">
        <f t="shared" si="380"/>
        <v>0</v>
      </c>
      <c r="AG83" s="33">
        <v>0</v>
      </c>
      <c r="AH83" s="33">
        <v>0</v>
      </c>
      <c r="AI83" s="33">
        <v>0</v>
      </c>
      <c r="AJ83" s="33">
        <v>0</v>
      </c>
      <c r="AK83" s="33">
        <f t="shared" si="381"/>
        <v>0</v>
      </c>
      <c r="AL83" s="33">
        <v>0</v>
      </c>
      <c r="AM83" s="33">
        <v>0</v>
      </c>
      <c r="AN83" s="33">
        <v>0</v>
      </c>
      <c r="AO83" s="33">
        <v>0</v>
      </c>
      <c r="AP83" s="33">
        <f t="shared" si="382"/>
        <v>0</v>
      </c>
      <c r="AQ83" s="33">
        <f t="shared" si="383"/>
        <v>25</v>
      </c>
      <c r="AR83" s="33">
        <f t="shared" si="384"/>
        <v>90</v>
      </c>
      <c r="AS83" s="23">
        <f t="shared" si="385"/>
        <v>16</v>
      </c>
      <c r="AT83" s="23">
        <f t="shared" si="386"/>
        <v>19</v>
      </c>
      <c r="AU83" s="23">
        <f t="shared" si="387"/>
        <v>35</v>
      </c>
      <c r="AV83" s="64">
        <v>2</v>
      </c>
      <c r="AW83" s="63" t="str">
        <f t="shared" si="388"/>
        <v>0</v>
      </c>
      <c r="AX83" s="63" t="str">
        <f t="shared" si="389"/>
        <v>0</v>
      </c>
      <c r="AY83" s="63">
        <f t="shared" si="390"/>
        <v>0</v>
      </c>
      <c r="AZ83" s="63">
        <f t="shared" si="391"/>
        <v>16</v>
      </c>
      <c r="BA83" s="63">
        <f t="shared" si="392"/>
        <v>19</v>
      </c>
      <c r="BB83" s="23">
        <f t="shared" si="393"/>
        <v>35</v>
      </c>
    </row>
    <row r="84" spans="1:54" ht="24.95" customHeight="1" x14ac:dyDescent="0.3">
      <c r="A84" s="20"/>
      <c r="B84" s="21" t="s">
        <v>103</v>
      </c>
      <c r="C84" s="33">
        <v>5</v>
      </c>
      <c r="D84" s="33">
        <v>15</v>
      </c>
      <c r="E84" s="33">
        <v>2</v>
      </c>
      <c r="F84" s="33">
        <v>4</v>
      </c>
      <c r="G84" s="33">
        <f t="shared" si="375"/>
        <v>6</v>
      </c>
      <c r="H84" s="33">
        <v>10</v>
      </c>
      <c r="I84" s="33">
        <v>15</v>
      </c>
      <c r="J84" s="33">
        <v>5</v>
      </c>
      <c r="K84" s="33">
        <v>8</v>
      </c>
      <c r="L84" s="33">
        <f t="shared" si="376"/>
        <v>13</v>
      </c>
      <c r="M84" s="33">
        <v>10</v>
      </c>
      <c r="N84" s="33">
        <v>12</v>
      </c>
      <c r="O84" s="33">
        <v>4</v>
      </c>
      <c r="P84" s="33">
        <v>2</v>
      </c>
      <c r="Q84" s="33">
        <f t="shared" si="377"/>
        <v>6</v>
      </c>
      <c r="R84" s="33">
        <v>0</v>
      </c>
      <c r="S84" s="33">
        <v>0</v>
      </c>
      <c r="T84" s="33">
        <v>0</v>
      </c>
      <c r="U84" s="33">
        <v>0</v>
      </c>
      <c r="V84" s="33">
        <f t="shared" si="378"/>
        <v>0</v>
      </c>
      <c r="W84" s="33">
        <v>0</v>
      </c>
      <c r="X84" s="33">
        <v>0</v>
      </c>
      <c r="Y84" s="33">
        <v>0</v>
      </c>
      <c r="Z84" s="33">
        <v>0</v>
      </c>
      <c r="AA84" s="33">
        <f t="shared" si="379"/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f t="shared" si="380"/>
        <v>0</v>
      </c>
      <c r="AG84" s="33">
        <v>0</v>
      </c>
      <c r="AH84" s="33">
        <v>0</v>
      </c>
      <c r="AI84" s="33">
        <v>0</v>
      </c>
      <c r="AJ84" s="33">
        <v>0</v>
      </c>
      <c r="AK84" s="33">
        <f t="shared" si="381"/>
        <v>0</v>
      </c>
      <c r="AL84" s="33">
        <v>0</v>
      </c>
      <c r="AM84" s="33">
        <v>0</v>
      </c>
      <c r="AN84" s="33">
        <v>0</v>
      </c>
      <c r="AO84" s="33">
        <v>0</v>
      </c>
      <c r="AP84" s="33">
        <f t="shared" si="382"/>
        <v>0</v>
      </c>
      <c r="AQ84" s="33">
        <f t="shared" si="383"/>
        <v>25</v>
      </c>
      <c r="AR84" s="33">
        <f t="shared" si="384"/>
        <v>42</v>
      </c>
      <c r="AS84" s="23">
        <f t="shared" si="385"/>
        <v>11</v>
      </c>
      <c r="AT84" s="23">
        <f t="shared" si="386"/>
        <v>14</v>
      </c>
      <c r="AU84" s="23">
        <f t="shared" si="387"/>
        <v>25</v>
      </c>
      <c r="AV84" s="64">
        <v>2</v>
      </c>
      <c r="AW84" s="63" t="str">
        <f t="shared" si="388"/>
        <v>0</v>
      </c>
      <c r="AX84" s="63" t="str">
        <f t="shared" si="389"/>
        <v>0</v>
      </c>
      <c r="AY84" s="63">
        <f t="shared" si="390"/>
        <v>0</v>
      </c>
      <c r="AZ84" s="63">
        <f t="shared" si="391"/>
        <v>11</v>
      </c>
      <c r="BA84" s="63">
        <f t="shared" si="392"/>
        <v>14</v>
      </c>
      <c r="BB84" s="23">
        <f t="shared" si="393"/>
        <v>25</v>
      </c>
    </row>
    <row r="85" spans="1:54" ht="24.95" customHeight="1" x14ac:dyDescent="0.3">
      <c r="A85" s="20"/>
      <c r="B85" s="21" t="s">
        <v>104</v>
      </c>
      <c r="C85" s="33">
        <v>5</v>
      </c>
      <c r="D85" s="33">
        <v>8</v>
      </c>
      <c r="E85" s="33">
        <v>1</v>
      </c>
      <c r="F85" s="33">
        <v>2</v>
      </c>
      <c r="G85" s="33">
        <f t="shared" si="375"/>
        <v>3</v>
      </c>
      <c r="H85" s="33">
        <v>10</v>
      </c>
      <c r="I85" s="33">
        <v>12</v>
      </c>
      <c r="J85" s="33">
        <v>6</v>
      </c>
      <c r="K85" s="33">
        <v>0</v>
      </c>
      <c r="L85" s="33">
        <f t="shared" si="376"/>
        <v>6</v>
      </c>
      <c r="M85" s="33">
        <v>10</v>
      </c>
      <c r="N85" s="33">
        <v>17</v>
      </c>
      <c r="O85" s="33">
        <v>10</v>
      </c>
      <c r="P85" s="33">
        <v>2</v>
      </c>
      <c r="Q85" s="33">
        <f t="shared" si="377"/>
        <v>12</v>
      </c>
      <c r="R85" s="33">
        <v>0</v>
      </c>
      <c r="S85" s="33">
        <v>0</v>
      </c>
      <c r="T85" s="33">
        <v>0</v>
      </c>
      <c r="U85" s="33">
        <v>0</v>
      </c>
      <c r="V85" s="33">
        <f t="shared" si="378"/>
        <v>0</v>
      </c>
      <c r="W85" s="33">
        <v>0</v>
      </c>
      <c r="X85" s="33">
        <v>0</v>
      </c>
      <c r="Y85" s="33">
        <v>0</v>
      </c>
      <c r="Z85" s="33">
        <v>0</v>
      </c>
      <c r="AA85" s="33">
        <f t="shared" si="379"/>
        <v>0</v>
      </c>
      <c r="AB85" s="33">
        <v>0</v>
      </c>
      <c r="AC85" s="33">
        <v>1</v>
      </c>
      <c r="AD85" s="33">
        <v>1</v>
      </c>
      <c r="AE85" s="33">
        <v>0</v>
      </c>
      <c r="AF85" s="33">
        <f t="shared" si="380"/>
        <v>1</v>
      </c>
      <c r="AG85" s="33">
        <v>0</v>
      </c>
      <c r="AH85" s="33">
        <v>0</v>
      </c>
      <c r="AI85" s="33">
        <v>0</v>
      </c>
      <c r="AJ85" s="33">
        <v>0</v>
      </c>
      <c r="AK85" s="33">
        <f t="shared" si="381"/>
        <v>0</v>
      </c>
      <c r="AL85" s="33">
        <v>0</v>
      </c>
      <c r="AM85" s="33">
        <v>0</v>
      </c>
      <c r="AN85" s="33">
        <v>0</v>
      </c>
      <c r="AO85" s="33">
        <v>0</v>
      </c>
      <c r="AP85" s="33">
        <f t="shared" si="382"/>
        <v>0</v>
      </c>
      <c r="AQ85" s="33">
        <f t="shared" si="383"/>
        <v>25</v>
      </c>
      <c r="AR85" s="33">
        <f t="shared" si="384"/>
        <v>38</v>
      </c>
      <c r="AS85" s="23">
        <f t="shared" si="385"/>
        <v>18</v>
      </c>
      <c r="AT85" s="23">
        <f t="shared" si="386"/>
        <v>4</v>
      </c>
      <c r="AU85" s="23">
        <f t="shared" si="387"/>
        <v>22</v>
      </c>
      <c r="AV85" s="64">
        <v>2</v>
      </c>
      <c r="AW85" s="63" t="str">
        <f t="shared" si="388"/>
        <v>0</v>
      </c>
      <c r="AX85" s="63" t="str">
        <f t="shared" si="389"/>
        <v>0</v>
      </c>
      <c r="AY85" s="63">
        <f t="shared" si="390"/>
        <v>0</v>
      </c>
      <c r="AZ85" s="63">
        <f t="shared" si="391"/>
        <v>18</v>
      </c>
      <c r="BA85" s="63">
        <f t="shared" si="392"/>
        <v>4</v>
      </c>
      <c r="BB85" s="23">
        <f t="shared" si="393"/>
        <v>22</v>
      </c>
    </row>
    <row r="86" spans="1:54" ht="24.95" customHeight="1" x14ac:dyDescent="0.3">
      <c r="A86" s="20"/>
      <c r="B86" s="21" t="s">
        <v>105</v>
      </c>
      <c r="C86" s="33">
        <v>5</v>
      </c>
      <c r="D86" s="33">
        <v>3</v>
      </c>
      <c r="E86" s="33">
        <v>3</v>
      </c>
      <c r="F86" s="33">
        <v>3</v>
      </c>
      <c r="G86" s="33">
        <f t="shared" si="375"/>
        <v>6</v>
      </c>
      <c r="H86" s="33">
        <v>10</v>
      </c>
      <c r="I86" s="33">
        <v>7</v>
      </c>
      <c r="J86" s="33">
        <v>5</v>
      </c>
      <c r="K86" s="33">
        <v>4</v>
      </c>
      <c r="L86" s="33">
        <f t="shared" si="376"/>
        <v>9</v>
      </c>
      <c r="M86" s="33">
        <v>10</v>
      </c>
      <c r="N86" s="33">
        <f>10+12</f>
        <v>22</v>
      </c>
      <c r="O86" s="33">
        <f>6+5</f>
        <v>11</v>
      </c>
      <c r="P86" s="33">
        <v>4</v>
      </c>
      <c r="Q86" s="33">
        <f t="shared" si="377"/>
        <v>15</v>
      </c>
      <c r="R86" s="33">
        <v>5</v>
      </c>
      <c r="S86" s="33">
        <v>24</v>
      </c>
      <c r="T86" s="33">
        <v>10</v>
      </c>
      <c r="U86" s="33">
        <v>1</v>
      </c>
      <c r="V86" s="33">
        <f t="shared" si="378"/>
        <v>11</v>
      </c>
      <c r="W86" s="33">
        <v>0</v>
      </c>
      <c r="X86" s="33">
        <v>0</v>
      </c>
      <c r="Y86" s="33">
        <v>0</v>
      </c>
      <c r="Z86" s="33">
        <v>0</v>
      </c>
      <c r="AA86" s="33">
        <f t="shared" si="379"/>
        <v>0</v>
      </c>
      <c r="AB86" s="33">
        <v>0</v>
      </c>
      <c r="AC86" s="33">
        <v>0</v>
      </c>
      <c r="AD86" s="33">
        <v>0</v>
      </c>
      <c r="AE86" s="33">
        <v>0</v>
      </c>
      <c r="AF86" s="33">
        <f t="shared" si="380"/>
        <v>0</v>
      </c>
      <c r="AG86" s="33">
        <v>0</v>
      </c>
      <c r="AH86" s="33">
        <v>0</v>
      </c>
      <c r="AI86" s="33">
        <v>0</v>
      </c>
      <c r="AJ86" s="33">
        <v>0</v>
      </c>
      <c r="AK86" s="33">
        <f t="shared" si="381"/>
        <v>0</v>
      </c>
      <c r="AL86" s="33">
        <v>0</v>
      </c>
      <c r="AM86" s="33">
        <v>0</v>
      </c>
      <c r="AN86" s="33">
        <v>0</v>
      </c>
      <c r="AO86" s="33">
        <v>0</v>
      </c>
      <c r="AP86" s="33">
        <f t="shared" si="382"/>
        <v>0</v>
      </c>
      <c r="AQ86" s="33">
        <f t="shared" si="383"/>
        <v>30</v>
      </c>
      <c r="AR86" s="33">
        <f t="shared" si="384"/>
        <v>56</v>
      </c>
      <c r="AS86" s="23">
        <f t="shared" si="385"/>
        <v>29</v>
      </c>
      <c r="AT86" s="23">
        <f t="shared" si="386"/>
        <v>12</v>
      </c>
      <c r="AU86" s="23">
        <f t="shared" si="387"/>
        <v>41</v>
      </c>
      <c r="AV86" s="64">
        <v>2</v>
      </c>
      <c r="AW86" s="63" t="str">
        <f t="shared" si="388"/>
        <v>0</v>
      </c>
      <c r="AX86" s="63" t="str">
        <f t="shared" si="389"/>
        <v>0</v>
      </c>
      <c r="AY86" s="63">
        <f t="shared" si="390"/>
        <v>0</v>
      </c>
      <c r="AZ86" s="63">
        <f t="shared" si="391"/>
        <v>29</v>
      </c>
      <c r="BA86" s="63">
        <f t="shared" si="392"/>
        <v>12</v>
      </c>
      <c r="BB86" s="23">
        <f t="shared" si="393"/>
        <v>41</v>
      </c>
    </row>
    <row r="87" spans="1:54" ht="24.95" customHeight="1" x14ac:dyDescent="0.3">
      <c r="A87" s="20"/>
      <c r="B87" s="121" t="s">
        <v>154</v>
      </c>
      <c r="C87" s="33">
        <v>0</v>
      </c>
      <c r="D87" s="33">
        <v>0</v>
      </c>
      <c r="E87" s="33">
        <v>0</v>
      </c>
      <c r="F87" s="33">
        <v>0</v>
      </c>
      <c r="G87" s="33">
        <f t="shared" ref="G87" si="394">E87+F87</f>
        <v>0</v>
      </c>
      <c r="H87" s="33">
        <v>0</v>
      </c>
      <c r="I87" s="33">
        <v>0</v>
      </c>
      <c r="J87" s="33">
        <v>0</v>
      </c>
      <c r="K87" s="33">
        <v>0</v>
      </c>
      <c r="L87" s="33">
        <f t="shared" ref="L87" si="395">J87+K87</f>
        <v>0</v>
      </c>
      <c r="M87" s="33">
        <v>0</v>
      </c>
      <c r="N87" s="33">
        <v>0</v>
      </c>
      <c r="O87" s="33">
        <v>0</v>
      </c>
      <c r="P87" s="33">
        <v>0</v>
      </c>
      <c r="Q87" s="33">
        <f t="shared" ref="Q87" si="396">O87+P87</f>
        <v>0</v>
      </c>
      <c r="R87" s="33">
        <v>0</v>
      </c>
      <c r="S87" s="33">
        <v>0</v>
      </c>
      <c r="T87" s="33">
        <v>0</v>
      </c>
      <c r="U87" s="33">
        <v>0</v>
      </c>
      <c r="V87" s="33">
        <f t="shared" ref="V87" si="397">T87+U87</f>
        <v>0</v>
      </c>
      <c r="W87" s="33">
        <v>0</v>
      </c>
      <c r="X87" s="33">
        <v>0</v>
      </c>
      <c r="Y87" s="33">
        <v>0</v>
      </c>
      <c r="Z87" s="33">
        <v>0</v>
      </c>
      <c r="AA87" s="33">
        <f t="shared" ref="AA87" si="398">Y87+Z87</f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f t="shared" ref="AF87" si="399">AD87+AE87</f>
        <v>0</v>
      </c>
      <c r="AG87" s="33">
        <v>30</v>
      </c>
      <c r="AH87" s="33">
        <v>102</v>
      </c>
      <c r="AI87" s="33">
        <v>20</v>
      </c>
      <c r="AJ87" s="33">
        <v>9</v>
      </c>
      <c r="AK87" s="33">
        <f t="shared" ref="AK87" si="400">AI87+AJ87</f>
        <v>29</v>
      </c>
      <c r="AL87" s="33">
        <v>0</v>
      </c>
      <c r="AM87" s="33">
        <v>0</v>
      </c>
      <c r="AN87" s="33">
        <v>0</v>
      </c>
      <c r="AO87" s="33">
        <v>0</v>
      </c>
      <c r="AP87" s="33">
        <f t="shared" si="382"/>
        <v>0</v>
      </c>
      <c r="AQ87" s="33">
        <f t="shared" si="383"/>
        <v>30</v>
      </c>
      <c r="AR87" s="33">
        <f t="shared" si="384"/>
        <v>102</v>
      </c>
      <c r="AS87" s="23">
        <f t="shared" si="385"/>
        <v>20</v>
      </c>
      <c r="AT87" s="23">
        <f t="shared" si="386"/>
        <v>9</v>
      </c>
      <c r="AU87" s="23">
        <f t="shared" si="387"/>
        <v>29</v>
      </c>
      <c r="AV87" s="64">
        <v>2</v>
      </c>
      <c r="AW87" s="63" t="str">
        <f t="shared" ref="AW87" si="401">IF(AV87=1,AS87,"0")</f>
        <v>0</v>
      </c>
      <c r="AX87" s="63" t="str">
        <f t="shared" ref="AX87" si="402">IF(AV87=1,AT87,"0")</f>
        <v>0</v>
      </c>
      <c r="AY87" s="63">
        <f t="shared" ref="AY87" si="403">AW87+AX87</f>
        <v>0</v>
      </c>
      <c r="AZ87" s="63">
        <f t="shared" ref="AZ87" si="404">IF(AV87=2,AS87,"0")</f>
        <v>20</v>
      </c>
      <c r="BA87" s="63">
        <f t="shared" ref="BA87" si="405">IF(AV87=2,AT87,"0")</f>
        <v>9</v>
      </c>
      <c r="BB87" s="23">
        <f t="shared" ref="BB87" si="406">AZ87+BA87</f>
        <v>29</v>
      </c>
    </row>
    <row r="88" spans="1:54" ht="24.95" customHeight="1" x14ac:dyDescent="0.3">
      <c r="A88" s="20"/>
      <c r="B88" s="21" t="s">
        <v>16</v>
      </c>
      <c r="C88" s="33">
        <v>10</v>
      </c>
      <c r="D88" s="33">
        <v>31</v>
      </c>
      <c r="E88" s="33">
        <v>12</v>
      </c>
      <c r="F88" s="33">
        <v>2</v>
      </c>
      <c r="G88" s="33">
        <f t="shared" si="375"/>
        <v>14</v>
      </c>
      <c r="H88" s="33">
        <v>20</v>
      </c>
      <c r="I88" s="33">
        <v>100</v>
      </c>
      <c r="J88" s="33">
        <v>21</v>
      </c>
      <c r="K88" s="33">
        <v>12</v>
      </c>
      <c r="L88" s="33">
        <f t="shared" si="376"/>
        <v>33</v>
      </c>
      <c r="M88" s="33">
        <v>20</v>
      </c>
      <c r="N88" s="33">
        <v>50</v>
      </c>
      <c r="O88" s="33">
        <v>12</v>
      </c>
      <c r="P88" s="33">
        <v>1</v>
      </c>
      <c r="Q88" s="33">
        <f t="shared" si="377"/>
        <v>13</v>
      </c>
      <c r="R88" s="33">
        <v>0</v>
      </c>
      <c r="S88" s="33">
        <v>0</v>
      </c>
      <c r="T88" s="33">
        <v>0</v>
      </c>
      <c r="U88" s="33">
        <v>0</v>
      </c>
      <c r="V88" s="33">
        <f t="shared" si="378"/>
        <v>0</v>
      </c>
      <c r="W88" s="33">
        <v>0</v>
      </c>
      <c r="X88" s="33">
        <v>0</v>
      </c>
      <c r="Y88" s="33">
        <v>0</v>
      </c>
      <c r="Z88" s="33">
        <v>0</v>
      </c>
      <c r="AA88" s="33">
        <f t="shared" si="379"/>
        <v>0</v>
      </c>
      <c r="AB88" s="33">
        <v>0</v>
      </c>
      <c r="AC88" s="33">
        <v>5</v>
      </c>
      <c r="AD88" s="33">
        <v>2</v>
      </c>
      <c r="AE88" s="33">
        <v>0</v>
      </c>
      <c r="AF88" s="33">
        <f t="shared" si="380"/>
        <v>2</v>
      </c>
      <c r="AG88" s="33">
        <v>0</v>
      </c>
      <c r="AH88" s="33">
        <v>0</v>
      </c>
      <c r="AI88" s="33">
        <v>1</v>
      </c>
      <c r="AJ88" s="33">
        <v>0</v>
      </c>
      <c r="AK88" s="33">
        <f t="shared" si="381"/>
        <v>1</v>
      </c>
      <c r="AL88" s="33">
        <v>0</v>
      </c>
      <c r="AM88" s="33">
        <v>0</v>
      </c>
      <c r="AN88" s="33">
        <v>0</v>
      </c>
      <c r="AO88" s="33">
        <v>0</v>
      </c>
      <c r="AP88" s="33">
        <f t="shared" si="382"/>
        <v>0</v>
      </c>
      <c r="AQ88" s="33">
        <f t="shared" si="383"/>
        <v>50</v>
      </c>
      <c r="AR88" s="33">
        <f t="shared" si="384"/>
        <v>186</v>
      </c>
      <c r="AS88" s="23">
        <f t="shared" si="385"/>
        <v>48</v>
      </c>
      <c r="AT88" s="23">
        <f t="shared" si="386"/>
        <v>15</v>
      </c>
      <c r="AU88" s="23">
        <f t="shared" si="387"/>
        <v>63</v>
      </c>
      <c r="AV88" s="64">
        <v>2</v>
      </c>
      <c r="AW88" s="63" t="str">
        <f t="shared" si="388"/>
        <v>0</v>
      </c>
      <c r="AX88" s="63" t="str">
        <f t="shared" si="389"/>
        <v>0</v>
      </c>
      <c r="AY88" s="63">
        <f t="shared" si="390"/>
        <v>0</v>
      </c>
      <c r="AZ88" s="63">
        <f t="shared" si="391"/>
        <v>48</v>
      </c>
      <c r="BA88" s="63">
        <f t="shared" si="392"/>
        <v>15</v>
      </c>
      <c r="BB88" s="23">
        <f t="shared" si="393"/>
        <v>63</v>
      </c>
    </row>
    <row r="89" spans="1:54" ht="24.95" customHeight="1" x14ac:dyDescent="0.3">
      <c r="A89" s="20"/>
      <c r="B89" s="21" t="s">
        <v>106</v>
      </c>
      <c r="C89" s="33">
        <v>0</v>
      </c>
      <c r="D89" s="33">
        <v>0</v>
      </c>
      <c r="E89" s="33">
        <v>0</v>
      </c>
      <c r="F89" s="33">
        <v>0</v>
      </c>
      <c r="G89" s="33">
        <f t="shared" si="375"/>
        <v>0</v>
      </c>
      <c r="H89" s="33">
        <v>30</v>
      </c>
      <c r="I89" s="33">
        <v>83</v>
      </c>
      <c r="J89" s="33">
        <v>6</v>
      </c>
      <c r="K89" s="33">
        <v>29</v>
      </c>
      <c r="L89" s="33">
        <f t="shared" si="376"/>
        <v>35</v>
      </c>
      <c r="M89" s="33">
        <v>0</v>
      </c>
      <c r="N89" s="33">
        <v>0</v>
      </c>
      <c r="O89" s="33">
        <v>0</v>
      </c>
      <c r="P89" s="33">
        <v>0</v>
      </c>
      <c r="Q89" s="33">
        <f t="shared" si="377"/>
        <v>0</v>
      </c>
      <c r="R89" s="33">
        <v>30</v>
      </c>
      <c r="S89" s="33">
        <v>40</v>
      </c>
      <c r="T89" s="33">
        <v>13</v>
      </c>
      <c r="U89" s="33">
        <v>19</v>
      </c>
      <c r="V89" s="33">
        <f t="shared" si="378"/>
        <v>32</v>
      </c>
      <c r="W89" s="33">
        <v>0</v>
      </c>
      <c r="X89" s="33">
        <v>0</v>
      </c>
      <c r="Y89" s="33">
        <v>0</v>
      </c>
      <c r="Z89" s="33">
        <v>0</v>
      </c>
      <c r="AA89" s="33">
        <f t="shared" si="379"/>
        <v>0</v>
      </c>
      <c r="AB89" s="33">
        <v>0</v>
      </c>
      <c r="AC89" s="33">
        <v>0</v>
      </c>
      <c r="AD89" s="33">
        <v>2</v>
      </c>
      <c r="AE89" s="33">
        <v>0</v>
      </c>
      <c r="AF89" s="33">
        <f t="shared" si="380"/>
        <v>2</v>
      </c>
      <c r="AG89" s="33">
        <v>0</v>
      </c>
      <c r="AH89" s="33">
        <v>0</v>
      </c>
      <c r="AI89" s="33">
        <v>0</v>
      </c>
      <c r="AJ89" s="33">
        <v>0</v>
      </c>
      <c r="AK89" s="33">
        <f t="shared" si="381"/>
        <v>0</v>
      </c>
      <c r="AL89" s="33">
        <v>0</v>
      </c>
      <c r="AM89" s="33">
        <v>0</v>
      </c>
      <c r="AN89" s="33">
        <v>0</v>
      </c>
      <c r="AO89" s="33">
        <v>0</v>
      </c>
      <c r="AP89" s="33">
        <f t="shared" si="382"/>
        <v>0</v>
      </c>
      <c r="AQ89" s="33">
        <f t="shared" si="383"/>
        <v>60</v>
      </c>
      <c r="AR89" s="33">
        <f t="shared" si="384"/>
        <v>123</v>
      </c>
      <c r="AS89" s="23">
        <f t="shared" si="385"/>
        <v>21</v>
      </c>
      <c r="AT89" s="23">
        <f t="shared" si="386"/>
        <v>48</v>
      </c>
      <c r="AU89" s="23">
        <f t="shared" si="387"/>
        <v>69</v>
      </c>
      <c r="AV89" s="64">
        <v>2</v>
      </c>
      <c r="AW89" s="63" t="str">
        <f t="shared" si="388"/>
        <v>0</v>
      </c>
      <c r="AX89" s="63" t="str">
        <f t="shared" si="389"/>
        <v>0</v>
      </c>
      <c r="AY89" s="63">
        <f t="shared" si="390"/>
        <v>0</v>
      </c>
      <c r="AZ89" s="63">
        <f t="shared" si="391"/>
        <v>21</v>
      </c>
      <c r="BA89" s="63">
        <f t="shared" si="392"/>
        <v>48</v>
      </c>
      <c r="BB89" s="23">
        <f t="shared" si="393"/>
        <v>69</v>
      </c>
    </row>
    <row r="90" spans="1:54" ht="24.95" customHeight="1" x14ac:dyDescent="0.3">
      <c r="A90" s="20"/>
      <c r="B90" s="21" t="s">
        <v>115</v>
      </c>
      <c r="C90" s="33">
        <v>5</v>
      </c>
      <c r="D90" s="33">
        <v>0</v>
      </c>
      <c r="E90" s="33">
        <v>0</v>
      </c>
      <c r="F90" s="33">
        <v>0</v>
      </c>
      <c r="G90" s="33">
        <f t="shared" si="375"/>
        <v>0</v>
      </c>
      <c r="H90" s="33">
        <v>10</v>
      </c>
      <c r="I90" s="33">
        <f>7+14</f>
        <v>21</v>
      </c>
      <c r="J90" s="33">
        <f>2+3</f>
        <v>5</v>
      </c>
      <c r="K90" s="33">
        <f>1+5</f>
        <v>6</v>
      </c>
      <c r="L90" s="33">
        <f t="shared" si="376"/>
        <v>11</v>
      </c>
      <c r="M90" s="33">
        <v>10</v>
      </c>
      <c r="N90" s="33">
        <v>1</v>
      </c>
      <c r="O90" s="33">
        <v>3</v>
      </c>
      <c r="P90" s="33">
        <v>0</v>
      </c>
      <c r="Q90" s="33">
        <f t="shared" si="377"/>
        <v>3</v>
      </c>
      <c r="R90" s="33">
        <v>5</v>
      </c>
      <c r="S90" s="33">
        <v>5</v>
      </c>
      <c r="T90" s="33">
        <v>14</v>
      </c>
      <c r="U90" s="33">
        <v>1</v>
      </c>
      <c r="V90" s="33">
        <f t="shared" si="378"/>
        <v>15</v>
      </c>
      <c r="W90" s="33">
        <v>0</v>
      </c>
      <c r="X90" s="33">
        <v>0</v>
      </c>
      <c r="Y90" s="33">
        <v>0</v>
      </c>
      <c r="Z90" s="33">
        <v>0</v>
      </c>
      <c r="AA90" s="33">
        <f t="shared" si="379"/>
        <v>0</v>
      </c>
      <c r="AB90" s="33">
        <v>0</v>
      </c>
      <c r="AC90" s="33">
        <v>1</v>
      </c>
      <c r="AD90" s="33">
        <v>1</v>
      </c>
      <c r="AE90" s="33">
        <v>0</v>
      </c>
      <c r="AF90" s="33">
        <f t="shared" si="380"/>
        <v>1</v>
      </c>
      <c r="AG90" s="33">
        <v>0</v>
      </c>
      <c r="AH90" s="33">
        <v>0</v>
      </c>
      <c r="AI90" s="33">
        <v>0</v>
      </c>
      <c r="AJ90" s="33">
        <v>0</v>
      </c>
      <c r="AK90" s="33">
        <f t="shared" si="381"/>
        <v>0</v>
      </c>
      <c r="AL90" s="33">
        <v>0</v>
      </c>
      <c r="AM90" s="33">
        <v>0</v>
      </c>
      <c r="AN90" s="33">
        <v>0</v>
      </c>
      <c r="AO90" s="33">
        <v>0</v>
      </c>
      <c r="AP90" s="33">
        <f t="shared" si="382"/>
        <v>0</v>
      </c>
      <c r="AQ90" s="33">
        <f t="shared" si="383"/>
        <v>30</v>
      </c>
      <c r="AR90" s="33">
        <f t="shared" si="384"/>
        <v>28</v>
      </c>
      <c r="AS90" s="23">
        <f t="shared" si="385"/>
        <v>23</v>
      </c>
      <c r="AT90" s="23">
        <f t="shared" si="386"/>
        <v>7</v>
      </c>
      <c r="AU90" s="23">
        <f t="shared" si="387"/>
        <v>30</v>
      </c>
      <c r="AV90" s="64">
        <v>2</v>
      </c>
      <c r="AW90" s="63" t="str">
        <f t="shared" si="388"/>
        <v>0</v>
      </c>
      <c r="AX90" s="63" t="str">
        <f t="shared" si="389"/>
        <v>0</v>
      </c>
      <c r="AY90" s="63">
        <f t="shared" si="390"/>
        <v>0</v>
      </c>
      <c r="AZ90" s="63">
        <f t="shared" si="391"/>
        <v>23</v>
      </c>
      <c r="BA90" s="63">
        <f t="shared" si="392"/>
        <v>7</v>
      </c>
      <c r="BB90" s="23">
        <f t="shared" si="393"/>
        <v>30</v>
      </c>
    </row>
    <row r="91" spans="1:54" ht="24.95" customHeight="1" x14ac:dyDescent="0.3">
      <c r="A91" s="20"/>
      <c r="B91" s="21" t="s">
        <v>116</v>
      </c>
      <c r="C91" s="33">
        <v>5</v>
      </c>
      <c r="D91" s="33">
        <v>4</v>
      </c>
      <c r="E91" s="33">
        <v>2</v>
      </c>
      <c r="F91" s="33">
        <v>1</v>
      </c>
      <c r="G91" s="33">
        <f t="shared" si="375"/>
        <v>3</v>
      </c>
      <c r="H91" s="33">
        <v>10</v>
      </c>
      <c r="I91" s="33">
        <f>14+61</f>
        <v>75</v>
      </c>
      <c r="J91" s="33">
        <f>1+12</f>
        <v>13</v>
      </c>
      <c r="K91" s="33">
        <f>3+16</f>
        <v>19</v>
      </c>
      <c r="L91" s="33">
        <f t="shared" si="376"/>
        <v>32</v>
      </c>
      <c r="M91" s="33">
        <v>10</v>
      </c>
      <c r="N91" s="33">
        <v>3</v>
      </c>
      <c r="O91" s="33">
        <v>3</v>
      </c>
      <c r="P91" s="33">
        <v>0</v>
      </c>
      <c r="Q91" s="33">
        <f t="shared" si="377"/>
        <v>3</v>
      </c>
      <c r="R91" s="33">
        <v>5</v>
      </c>
      <c r="S91" s="33">
        <v>7</v>
      </c>
      <c r="T91" s="33">
        <v>2</v>
      </c>
      <c r="U91" s="33">
        <v>2</v>
      </c>
      <c r="V91" s="33">
        <f t="shared" si="378"/>
        <v>4</v>
      </c>
      <c r="W91" s="33">
        <v>0</v>
      </c>
      <c r="X91" s="33">
        <v>0</v>
      </c>
      <c r="Y91" s="33">
        <v>0</v>
      </c>
      <c r="Z91" s="33">
        <v>0</v>
      </c>
      <c r="AA91" s="33">
        <f t="shared" si="379"/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f t="shared" si="380"/>
        <v>0</v>
      </c>
      <c r="AG91" s="33">
        <v>0</v>
      </c>
      <c r="AH91" s="33">
        <v>0</v>
      </c>
      <c r="AI91" s="33">
        <v>0</v>
      </c>
      <c r="AJ91" s="33">
        <v>0</v>
      </c>
      <c r="AK91" s="33">
        <f t="shared" si="381"/>
        <v>0</v>
      </c>
      <c r="AL91" s="33">
        <v>0</v>
      </c>
      <c r="AM91" s="33">
        <v>0</v>
      </c>
      <c r="AN91" s="33">
        <v>0</v>
      </c>
      <c r="AO91" s="33">
        <v>0</v>
      </c>
      <c r="AP91" s="33">
        <f t="shared" si="382"/>
        <v>0</v>
      </c>
      <c r="AQ91" s="33">
        <f t="shared" si="383"/>
        <v>30</v>
      </c>
      <c r="AR91" s="33">
        <f t="shared" si="384"/>
        <v>89</v>
      </c>
      <c r="AS91" s="23">
        <f t="shared" si="385"/>
        <v>20</v>
      </c>
      <c r="AT91" s="23">
        <f t="shared" si="386"/>
        <v>22</v>
      </c>
      <c r="AU91" s="23">
        <f t="shared" si="387"/>
        <v>42</v>
      </c>
      <c r="AV91" s="64">
        <v>2</v>
      </c>
      <c r="AW91" s="63" t="str">
        <f t="shared" si="388"/>
        <v>0</v>
      </c>
      <c r="AX91" s="63" t="str">
        <f t="shared" si="389"/>
        <v>0</v>
      </c>
      <c r="AY91" s="63">
        <f t="shared" si="390"/>
        <v>0</v>
      </c>
      <c r="AZ91" s="63">
        <f t="shared" si="391"/>
        <v>20</v>
      </c>
      <c r="BA91" s="63">
        <f t="shared" si="392"/>
        <v>22</v>
      </c>
      <c r="BB91" s="23">
        <f t="shared" si="393"/>
        <v>42</v>
      </c>
    </row>
    <row r="92" spans="1:54" ht="24.95" customHeight="1" x14ac:dyDescent="0.3">
      <c r="A92" s="20"/>
      <c r="B92" s="21" t="s">
        <v>107</v>
      </c>
      <c r="C92" s="33">
        <v>5</v>
      </c>
      <c r="D92" s="33">
        <v>1</v>
      </c>
      <c r="E92" s="33">
        <v>1</v>
      </c>
      <c r="F92" s="33">
        <v>0</v>
      </c>
      <c r="G92" s="33">
        <f t="shared" si="375"/>
        <v>1</v>
      </c>
      <c r="H92" s="33">
        <v>10</v>
      </c>
      <c r="I92" s="33">
        <f>5+31</f>
        <v>36</v>
      </c>
      <c r="J92" s="33">
        <f>3+15</f>
        <v>18</v>
      </c>
      <c r="K92" s="33">
        <v>1</v>
      </c>
      <c r="L92" s="33">
        <f t="shared" si="376"/>
        <v>19</v>
      </c>
      <c r="M92" s="33">
        <v>10</v>
      </c>
      <c r="N92" s="33">
        <v>6</v>
      </c>
      <c r="O92" s="33">
        <v>6</v>
      </c>
      <c r="P92" s="33">
        <v>0</v>
      </c>
      <c r="Q92" s="33">
        <f t="shared" si="377"/>
        <v>6</v>
      </c>
      <c r="R92" s="33">
        <v>5</v>
      </c>
      <c r="S92" s="33">
        <v>7</v>
      </c>
      <c r="T92" s="33">
        <v>5</v>
      </c>
      <c r="U92" s="33">
        <v>1</v>
      </c>
      <c r="V92" s="33">
        <f t="shared" si="378"/>
        <v>6</v>
      </c>
      <c r="W92" s="33">
        <v>0</v>
      </c>
      <c r="X92" s="33">
        <v>0</v>
      </c>
      <c r="Y92" s="33">
        <v>0</v>
      </c>
      <c r="Z92" s="33">
        <v>0</v>
      </c>
      <c r="AA92" s="33">
        <f t="shared" si="379"/>
        <v>0</v>
      </c>
      <c r="AB92" s="33">
        <v>0</v>
      </c>
      <c r="AC92" s="33">
        <v>0</v>
      </c>
      <c r="AD92" s="33">
        <v>1</v>
      </c>
      <c r="AE92" s="33">
        <v>0</v>
      </c>
      <c r="AF92" s="33">
        <f t="shared" si="380"/>
        <v>1</v>
      </c>
      <c r="AG92" s="33">
        <v>0</v>
      </c>
      <c r="AH92" s="33">
        <v>0</v>
      </c>
      <c r="AI92" s="33">
        <v>0</v>
      </c>
      <c r="AJ92" s="33">
        <v>0</v>
      </c>
      <c r="AK92" s="33">
        <f t="shared" si="381"/>
        <v>0</v>
      </c>
      <c r="AL92" s="33">
        <v>0</v>
      </c>
      <c r="AM92" s="33">
        <v>0</v>
      </c>
      <c r="AN92" s="33">
        <v>0</v>
      </c>
      <c r="AO92" s="33">
        <v>0</v>
      </c>
      <c r="AP92" s="33">
        <f t="shared" si="382"/>
        <v>0</v>
      </c>
      <c r="AQ92" s="33">
        <f t="shared" si="383"/>
        <v>30</v>
      </c>
      <c r="AR92" s="33">
        <f t="shared" si="384"/>
        <v>50</v>
      </c>
      <c r="AS92" s="23">
        <f t="shared" si="385"/>
        <v>31</v>
      </c>
      <c r="AT92" s="23">
        <f t="shared" si="386"/>
        <v>2</v>
      </c>
      <c r="AU92" s="23">
        <f t="shared" si="387"/>
        <v>33</v>
      </c>
      <c r="AV92" s="64">
        <v>2</v>
      </c>
      <c r="AW92" s="63" t="str">
        <f t="shared" si="388"/>
        <v>0</v>
      </c>
      <c r="AX92" s="63" t="str">
        <f t="shared" si="389"/>
        <v>0</v>
      </c>
      <c r="AY92" s="63">
        <f t="shared" si="390"/>
        <v>0</v>
      </c>
      <c r="AZ92" s="63">
        <f t="shared" si="391"/>
        <v>31</v>
      </c>
      <c r="BA92" s="63">
        <f t="shared" si="392"/>
        <v>2</v>
      </c>
      <c r="BB92" s="23">
        <f t="shared" si="393"/>
        <v>33</v>
      </c>
    </row>
    <row r="93" spans="1:54" ht="24.95" customHeight="1" x14ac:dyDescent="0.3">
      <c r="A93" s="20"/>
      <c r="B93" s="21" t="s">
        <v>108</v>
      </c>
      <c r="C93" s="33">
        <v>5</v>
      </c>
      <c r="D93" s="33">
        <v>2</v>
      </c>
      <c r="E93" s="33">
        <v>0</v>
      </c>
      <c r="F93" s="33">
        <v>0</v>
      </c>
      <c r="G93" s="33">
        <f t="shared" si="375"/>
        <v>0</v>
      </c>
      <c r="H93" s="33">
        <v>10</v>
      </c>
      <c r="I93" s="33">
        <f>18+65</f>
        <v>83</v>
      </c>
      <c r="J93" s="33">
        <f>1+12</f>
        <v>13</v>
      </c>
      <c r="K93" s="33">
        <f>6+12</f>
        <v>18</v>
      </c>
      <c r="L93" s="33">
        <f t="shared" si="376"/>
        <v>31</v>
      </c>
      <c r="M93" s="33">
        <v>10</v>
      </c>
      <c r="N93" s="33">
        <v>2</v>
      </c>
      <c r="O93" s="33">
        <v>4</v>
      </c>
      <c r="P93" s="33">
        <v>2</v>
      </c>
      <c r="Q93" s="33">
        <f t="shared" si="377"/>
        <v>6</v>
      </c>
      <c r="R93" s="33">
        <v>5</v>
      </c>
      <c r="S93" s="33">
        <v>13</v>
      </c>
      <c r="T93" s="33">
        <v>4</v>
      </c>
      <c r="U93" s="33">
        <v>2</v>
      </c>
      <c r="V93" s="33">
        <f t="shared" si="378"/>
        <v>6</v>
      </c>
      <c r="W93" s="33">
        <v>0</v>
      </c>
      <c r="X93" s="33">
        <v>0</v>
      </c>
      <c r="Y93" s="33">
        <v>0</v>
      </c>
      <c r="Z93" s="33">
        <v>0</v>
      </c>
      <c r="AA93" s="33">
        <f t="shared" si="379"/>
        <v>0</v>
      </c>
      <c r="AB93" s="33">
        <v>0</v>
      </c>
      <c r="AC93" s="33">
        <v>2</v>
      </c>
      <c r="AD93" s="33">
        <v>3</v>
      </c>
      <c r="AE93" s="33">
        <v>1</v>
      </c>
      <c r="AF93" s="33">
        <f t="shared" si="380"/>
        <v>4</v>
      </c>
      <c r="AG93" s="33">
        <v>0</v>
      </c>
      <c r="AH93" s="33">
        <v>0</v>
      </c>
      <c r="AI93" s="33">
        <v>0</v>
      </c>
      <c r="AJ93" s="33">
        <v>0</v>
      </c>
      <c r="AK93" s="33">
        <f t="shared" si="381"/>
        <v>0</v>
      </c>
      <c r="AL93" s="33">
        <v>0</v>
      </c>
      <c r="AM93" s="33">
        <v>0</v>
      </c>
      <c r="AN93" s="33">
        <v>0</v>
      </c>
      <c r="AO93" s="33">
        <v>0</v>
      </c>
      <c r="AP93" s="33">
        <f t="shared" si="382"/>
        <v>0</v>
      </c>
      <c r="AQ93" s="33">
        <f t="shared" si="383"/>
        <v>30</v>
      </c>
      <c r="AR93" s="33">
        <f t="shared" si="384"/>
        <v>102</v>
      </c>
      <c r="AS93" s="23">
        <f t="shared" si="385"/>
        <v>24</v>
      </c>
      <c r="AT93" s="23">
        <f t="shared" si="386"/>
        <v>23</v>
      </c>
      <c r="AU93" s="23">
        <f t="shared" si="387"/>
        <v>47</v>
      </c>
      <c r="AV93" s="64">
        <v>2</v>
      </c>
      <c r="AW93" s="63" t="str">
        <f t="shared" si="388"/>
        <v>0</v>
      </c>
      <c r="AX93" s="63" t="str">
        <f t="shared" si="389"/>
        <v>0</v>
      </c>
      <c r="AY93" s="63">
        <f t="shared" si="390"/>
        <v>0</v>
      </c>
      <c r="AZ93" s="63">
        <f t="shared" si="391"/>
        <v>24</v>
      </c>
      <c r="BA93" s="63">
        <f t="shared" si="392"/>
        <v>23</v>
      </c>
      <c r="BB93" s="23">
        <f t="shared" si="393"/>
        <v>47</v>
      </c>
    </row>
    <row r="94" spans="1:54" ht="24.95" customHeight="1" x14ac:dyDescent="0.3">
      <c r="A94" s="20"/>
      <c r="B94" s="121" t="s">
        <v>153</v>
      </c>
      <c r="C94" s="33">
        <v>0</v>
      </c>
      <c r="D94" s="33">
        <v>0</v>
      </c>
      <c r="E94" s="33">
        <v>0</v>
      </c>
      <c r="F94" s="33">
        <v>0</v>
      </c>
      <c r="G94" s="33">
        <f t="shared" ref="G94" si="407">E94+F94</f>
        <v>0</v>
      </c>
      <c r="H94" s="33">
        <v>10</v>
      </c>
      <c r="I94" s="33">
        <v>39</v>
      </c>
      <c r="J94" s="33">
        <v>2</v>
      </c>
      <c r="K94" s="33">
        <v>11</v>
      </c>
      <c r="L94" s="33">
        <f t="shared" ref="L94" si="408">J94+K94</f>
        <v>13</v>
      </c>
      <c r="M94" s="33">
        <v>0</v>
      </c>
      <c r="N94" s="33">
        <v>0</v>
      </c>
      <c r="O94" s="33">
        <v>0</v>
      </c>
      <c r="P94" s="33">
        <v>0</v>
      </c>
      <c r="Q94" s="33">
        <f t="shared" ref="Q94" si="409">O94+P94</f>
        <v>0</v>
      </c>
      <c r="R94" s="33">
        <v>0</v>
      </c>
      <c r="S94" s="33">
        <v>0</v>
      </c>
      <c r="T94" s="33">
        <v>0</v>
      </c>
      <c r="U94" s="33">
        <v>0</v>
      </c>
      <c r="V94" s="33">
        <f t="shared" ref="V94" si="410">T94+U94</f>
        <v>0</v>
      </c>
      <c r="W94" s="33">
        <v>0</v>
      </c>
      <c r="X94" s="33">
        <v>0</v>
      </c>
      <c r="Y94" s="33">
        <v>0</v>
      </c>
      <c r="Z94" s="33">
        <v>0</v>
      </c>
      <c r="AA94" s="33">
        <f t="shared" ref="AA94" si="411">Y94+Z94</f>
        <v>0</v>
      </c>
      <c r="AB94" s="33">
        <v>0</v>
      </c>
      <c r="AC94" s="33">
        <v>1</v>
      </c>
      <c r="AD94" s="33">
        <v>0</v>
      </c>
      <c r="AE94" s="33">
        <v>0</v>
      </c>
      <c r="AF94" s="33">
        <f t="shared" ref="AF94" si="412">AD94+AE94</f>
        <v>0</v>
      </c>
      <c r="AG94" s="33">
        <v>0</v>
      </c>
      <c r="AH94" s="33">
        <v>0</v>
      </c>
      <c r="AI94" s="33">
        <v>0</v>
      </c>
      <c r="AJ94" s="33">
        <v>0</v>
      </c>
      <c r="AK94" s="33">
        <f t="shared" ref="AK94" si="413">AI94+AJ94</f>
        <v>0</v>
      </c>
      <c r="AL94" s="33">
        <v>0</v>
      </c>
      <c r="AM94" s="33">
        <v>0</v>
      </c>
      <c r="AN94" s="33">
        <v>0</v>
      </c>
      <c r="AO94" s="33">
        <v>0</v>
      </c>
      <c r="AP94" s="33">
        <f t="shared" si="382"/>
        <v>0</v>
      </c>
      <c r="AQ94" s="33">
        <f t="shared" si="383"/>
        <v>10</v>
      </c>
      <c r="AR94" s="33">
        <f t="shared" si="384"/>
        <v>40</v>
      </c>
      <c r="AS94" s="23">
        <f t="shared" si="385"/>
        <v>2</v>
      </c>
      <c r="AT94" s="23">
        <f t="shared" si="386"/>
        <v>11</v>
      </c>
      <c r="AU94" s="23">
        <f t="shared" si="387"/>
        <v>13</v>
      </c>
      <c r="AV94" s="64">
        <v>2</v>
      </c>
      <c r="AW94" s="63" t="str">
        <f t="shared" ref="AW94" si="414">IF(AV94=1,AS94,"0")</f>
        <v>0</v>
      </c>
      <c r="AX94" s="63" t="str">
        <f t="shared" ref="AX94" si="415">IF(AV94=1,AT94,"0")</f>
        <v>0</v>
      </c>
      <c r="AY94" s="63">
        <f t="shared" ref="AY94" si="416">AW94+AX94</f>
        <v>0</v>
      </c>
      <c r="AZ94" s="63">
        <f t="shared" ref="AZ94" si="417">IF(AV94=2,AS94,"0")</f>
        <v>2</v>
      </c>
      <c r="BA94" s="63">
        <f t="shared" ref="BA94" si="418">IF(AV94=2,AT94,"0")</f>
        <v>11</v>
      </c>
      <c r="BB94" s="23">
        <f t="shared" ref="BB94" si="419">AZ94+BA94</f>
        <v>13</v>
      </c>
    </row>
    <row r="95" spans="1:54" ht="24.95" customHeight="1" x14ac:dyDescent="0.3">
      <c r="A95" s="20"/>
      <c r="B95" s="21" t="s">
        <v>109</v>
      </c>
      <c r="C95" s="33">
        <v>5</v>
      </c>
      <c r="D95" s="33">
        <v>5</v>
      </c>
      <c r="E95" s="33">
        <v>2</v>
      </c>
      <c r="F95" s="33">
        <v>2</v>
      </c>
      <c r="G95" s="33">
        <f t="shared" si="375"/>
        <v>4</v>
      </c>
      <c r="H95" s="33">
        <v>10</v>
      </c>
      <c r="I95" s="33">
        <f>14+57</f>
        <v>71</v>
      </c>
      <c r="J95" s="33">
        <f>1+6</f>
        <v>7</v>
      </c>
      <c r="K95" s="33">
        <f>4+17</f>
        <v>21</v>
      </c>
      <c r="L95" s="33">
        <f t="shared" si="376"/>
        <v>28</v>
      </c>
      <c r="M95" s="33">
        <v>10</v>
      </c>
      <c r="N95" s="33">
        <v>1</v>
      </c>
      <c r="O95" s="33">
        <v>0</v>
      </c>
      <c r="P95" s="33">
        <v>0</v>
      </c>
      <c r="Q95" s="33">
        <f t="shared" si="377"/>
        <v>0</v>
      </c>
      <c r="R95" s="33">
        <v>5</v>
      </c>
      <c r="S95" s="33">
        <v>5</v>
      </c>
      <c r="T95" s="33">
        <v>0</v>
      </c>
      <c r="U95" s="33">
        <v>2</v>
      </c>
      <c r="V95" s="33">
        <f t="shared" si="378"/>
        <v>2</v>
      </c>
      <c r="W95" s="33">
        <v>0</v>
      </c>
      <c r="X95" s="33">
        <v>0</v>
      </c>
      <c r="Y95" s="33">
        <v>0</v>
      </c>
      <c r="Z95" s="33">
        <v>0</v>
      </c>
      <c r="AA95" s="33">
        <f t="shared" si="379"/>
        <v>0</v>
      </c>
      <c r="AB95" s="33">
        <v>0</v>
      </c>
      <c r="AC95" s="33">
        <v>5</v>
      </c>
      <c r="AD95" s="33">
        <v>3</v>
      </c>
      <c r="AE95" s="33">
        <v>0</v>
      </c>
      <c r="AF95" s="33">
        <f t="shared" si="380"/>
        <v>3</v>
      </c>
      <c r="AG95" s="33">
        <v>0</v>
      </c>
      <c r="AH95" s="33">
        <v>0</v>
      </c>
      <c r="AI95" s="33">
        <v>0</v>
      </c>
      <c r="AJ95" s="33">
        <v>0</v>
      </c>
      <c r="AK95" s="33">
        <f t="shared" si="381"/>
        <v>0</v>
      </c>
      <c r="AL95" s="33">
        <v>0</v>
      </c>
      <c r="AM95" s="33">
        <v>0</v>
      </c>
      <c r="AN95" s="33">
        <v>0</v>
      </c>
      <c r="AO95" s="33">
        <v>0</v>
      </c>
      <c r="AP95" s="33">
        <f t="shared" si="382"/>
        <v>0</v>
      </c>
      <c r="AQ95" s="33">
        <f t="shared" si="383"/>
        <v>30</v>
      </c>
      <c r="AR95" s="33">
        <f t="shared" si="384"/>
        <v>87</v>
      </c>
      <c r="AS95" s="23">
        <f t="shared" si="385"/>
        <v>12</v>
      </c>
      <c r="AT95" s="23">
        <f t="shared" si="386"/>
        <v>25</v>
      </c>
      <c r="AU95" s="23">
        <f t="shared" si="387"/>
        <v>37</v>
      </c>
      <c r="AV95" s="64">
        <v>2</v>
      </c>
      <c r="AW95" s="63" t="str">
        <f t="shared" si="388"/>
        <v>0</v>
      </c>
      <c r="AX95" s="63" t="str">
        <f t="shared" si="389"/>
        <v>0</v>
      </c>
      <c r="AY95" s="63">
        <f t="shared" si="390"/>
        <v>0</v>
      </c>
      <c r="AZ95" s="63">
        <f t="shared" si="391"/>
        <v>12</v>
      </c>
      <c r="BA95" s="63">
        <f t="shared" si="392"/>
        <v>25</v>
      </c>
      <c r="BB95" s="23">
        <f t="shared" si="393"/>
        <v>37</v>
      </c>
    </row>
    <row r="96" spans="1:54" ht="24.95" customHeight="1" x14ac:dyDescent="0.3">
      <c r="A96" s="20"/>
      <c r="B96" s="21" t="s">
        <v>134</v>
      </c>
      <c r="C96" s="33">
        <v>5</v>
      </c>
      <c r="D96" s="33">
        <v>1</v>
      </c>
      <c r="E96" s="33">
        <v>1</v>
      </c>
      <c r="F96" s="33">
        <v>0</v>
      </c>
      <c r="G96" s="33">
        <f t="shared" si="375"/>
        <v>1</v>
      </c>
      <c r="H96" s="33">
        <v>10</v>
      </c>
      <c r="I96" s="33">
        <f>4+15</f>
        <v>19</v>
      </c>
      <c r="J96" s="33">
        <v>2</v>
      </c>
      <c r="K96" s="33">
        <f>1+10</f>
        <v>11</v>
      </c>
      <c r="L96" s="33">
        <f t="shared" si="376"/>
        <v>13</v>
      </c>
      <c r="M96" s="33">
        <v>10</v>
      </c>
      <c r="N96" s="33">
        <f>1+5</f>
        <v>6</v>
      </c>
      <c r="O96" s="33">
        <f>6+4</f>
        <v>10</v>
      </c>
      <c r="P96" s="33">
        <v>0</v>
      </c>
      <c r="Q96" s="33">
        <f t="shared" si="377"/>
        <v>10</v>
      </c>
      <c r="R96" s="33">
        <v>5</v>
      </c>
      <c r="S96" s="33">
        <v>3</v>
      </c>
      <c r="T96" s="33">
        <v>4</v>
      </c>
      <c r="U96" s="33">
        <v>7</v>
      </c>
      <c r="V96" s="33">
        <f t="shared" si="378"/>
        <v>11</v>
      </c>
      <c r="W96" s="33">
        <v>0</v>
      </c>
      <c r="X96" s="33">
        <v>0</v>
      </c>
      <c r="Y96" s="33">
        <v>0</v>
      </c>
      <c r="Z96" s="33">
        <v>0</v>
      </c>
      <c r="AA96" s="33">
        <f t="shared" si="379"/>
        <v>0</v>
      </c>
      <c r="AB96" s="33">
        <v>0</v>
      </c>
      <c r="AC96" s="33">
        <v>2</v>
      </c>
      <c r="AD96" s="33">
        <v>3</v>
      </c>
      <c r="AE96" s="33">
        <v>1</v>
      </c>
      <c r="AF96" s="33">
        <f t="shared" si="380"/>
        <v>4</v>
      </c>
      <c r="AG96" s="33">
        <v>10</v>
      </c>
      <c r="AH96" s="33">
        <v>7</v>
      </c>
      <c r="AI96" s="33">
        <v>7</v>
      </c>
      <c r="AJ96" s="33">
        <v>8</v>
      </c>
      <c r="AK96" s="33">
        <f t="shared" si="381"/>
        <v>15</v>
      </c>
      <c r="AL96" s="33">
        <v>0</v>
      </c>
      <c r="AM96" s="33">
        <v>0</v>
      </c>
      <c r="AN96" s="33">
        <v>0</v>
      </c>
      <c r="AO96" s="33">
        <v>0</v>
      </c>
      <c r="AP96" s="33">
        <f t="shared" si="382"/>
        <v>0</v>
      </c>
      <c r="AQ96" s="33">
        <f t="shared" si="383"/>
        <v>40</v>
      </c>
      <c r="AR96" s="33">
        <f t="shared" si="384"/>
        <v>38</v>
      </c>
      <c r="AS96" s="23">
        <f t="shared" si="385"/>
        <v>27</v>
      </c>
      <c r="AT96" s="23">
        <f t="shared" si="386"/>
        <v>27</v>
      </c>
      <c r="AU96" s="23">
        <f t="shared" si="387"/>
        <v>54</v>
      </c>
      <c r="AV96" s="64">
        <v>2</v>
      </c>
      <c r="AW96" s="63" t="str">
        <f t="shared" si="388"/>
        <v>0</v>
      </c>
      <c r="AX96" s="63" t="str">
        <f t="shared" si="389"/>
        <v>0</v>
      </c>
      <c r="AY96" s="63">
        <f t="shared" si="390"/>
        <v>0</v>
      </c>
      <c r="AZ96" s="63">
        <f t="shared" si="391"/>
        <v>27</v>
      </c>
      <c r="BA96" s="63">
        <f t="shared" si="392"/>
        <v>27</v>
      </c>
      <c r="BB96" s="23">
        <f t="shared" si="393"/>
        <v>54</v>
      </c>
    </row>
    <row r="97" spans="1:57" ht="24.95" customHeight="1" x14ac:dyDescent="0.3">
      <c r="A97" s="20"/>
      <c r="B97" s="21" t="s">
        <v>128</v>
      </c>
      <c r="C97" s="33">
        <v>5</v>
      </c>
      <c r="D97" s="33">
        <v>0</v>
      </c>
      <c r="E97" s="33">
        <v>0</v>
      </c>
      <c r="F97" s="33">
        <v>0</v>
      </c>
      <c r="G97" s="33">
        <f t="shared" si="375"/>
        <v>0</v>
      </c>
      <c r="H97" s="33">
        <v>10</v>
      </c>
      <c r="I97" s="33">
        <f>3+7</f>
        <v>10</v>
      </c>
      <c r="J97" s="33">
        <v>0</v>
      </c>
      <c r="K97" s="33">
        <f>3+2</f>
        <v>5</v>
      </c>
      <c r="L97" s="33">
        <f t="shared" si="376"/>
        <v>5</v>
      </c>
      <c r="M97" s="33">
        <v>10</v>
      </c>
      <c r="N97" s="33">
        <v>0</v>
      </c>
      <c r="O97" s="33">
        <v>1</v>
      </c>
      <c r="P97" s="33">
        <v>0</v>
      </c>
      <c r="Q97" s="33">
        <f t="shared" si="377"/>
        <v>1</v>
      </c>
      <c r="R97" s="33">
        <v>5</v>
      </c>
      <c r="S97" s="33">
        <v>2</v>
      </c>
      <c r="T97" s="33">
        <v>2</v>
      </c>
      <c r="U97" s="33">
        <v>2</v>
      </c>
      <c r="V97" s="33">
        <f t="shared" si="378"/>
        <v>4</v>
      </c>
      <c r="W97" s="33">
        <v>0</v>
      </c>
      <c r="X97" s="33">
        <v>0</v>
      </c>
      <c r="Y97" s="33">
        <v>0</v>
      </c>
      <c r="Z97" s="33">
        <v>0</v>
      </c>
      <c r="AA97" s="33">
        <f t="shared" si="379"/>
        <v>0</v>
      </c>
      <c r="AB97" s="33">
        <v>0</v>
      </c>
      <c r="AC97" s="33">
        <v>1</v>
      </c>
      <c r="AD97" s="33">
        <v>0</v>
      </c>
      <c r="AE97" s="33">
        <v>1</v>
      </c>
      <c r="AF97" s="33">
        <f t="shared" si="380"/>
        <v>1</v>
      </c>
      <c r="AG97" s="33">
        <v>40</v>
      </c>
      <c r="AH97" s="33">
        <v>3</v>
      </c>
      <c r="AI97" s="33">
        <v>1</v>
      </c>
      <c r="AJ97" s="33">
        <v>1</v>
      </c>
      <c r="AK97" s="33">
        <f t="shared" si="381"/>
        <v>2</v>
      </c>
      <c r="AL97" s="33">
        <v>0</v>
      </c>
      <c r="AM97" s="33">
        <v>0</v>
      </c>
      <c r="AN97" s="33">
        <v>0</v>
      </c>
      <c r="AO97" s="33">
        <v>0</v>
      </c>
      <c r="AP97" s="33">
        <f t="shared" si="382"/>
        <v>0</v>
      </c>
      <c r="AQ97" s="33">
        <f t="shared" si="383"/>
        <v>70</v>
      </c>
      <c r="AR97" s="33">
        <f t="shared" si="384"/>
        <v>16</v>
      </c>
      <c r="AS97" s="23">
        <f t="shared" si="385"/>
        <v>4</v>
      </c>
      <c r="AT97" s="23">
        <f t="shared" si="386"/>
        <v>9</v>
      </c>
      <c r="AU97" s="23">
        <f t="shared" si="387"/>
        <v>13</v>
      </c>
      <c r="AV97" s="64">
        <v>2</v>
      </c>
      <c r="AW97" s="63" t="str">
        <f t="shared" si="388"/>
        <v>0</v>
      </c>
      <c r="AX97" s="63" t="str">
        <f t="shared" si="389"/>
        <v>0</v>
      </c>
      <c r="AY97" s="63">
        <f t="shared" si="390"/>
        <v>0</v>
      </c>
      <c r="AZ97" s="63">
        <f t="shared" si="391"/>
        <v>4</v>
      </c>
      <c r="BA97" s="63">
        <f t="shared" si="392"/>
        <v>9</v>
      </c>
      <c r="BB97" s="23">
        <f t="shared" si="393"/>
        <v>13</v>
      </c>
    </row>
    <row r="98" spans="1:57" ht="24.95" customHeight="1" x14ac:dyDescent="0.3">
      <c r="A98" s="20"/>
      <c r="B98" s="21" t="s">
        <v>121</v>
      </c>
      <c r="C98" s="33">
        <v>5</v>
      </c>
      <c r="D98" s="33">
        <v>0</v>
      </c>
      <c r="E98" s="33">
        <v>0</v>
      </c>
      <c r="F98" s="33">
        <v>0</v>
      </c>
      <c r="G98" s="33">
        <f t="shared" si="375"/>
        <v>0</v>
      </c>
      <c r="H98" s="33">
        <v>10</v>
      </c>
      <c r="I98" s="33">
        <f>1+2</f>
        <v>3</v>
      </c>
      <c r="J98" s="33">
        <v>1</v>
      </c>
      <c r="K98" s="33">
        <v>1</v>
      </c>
      <c r="L98" s="33">
        <f t="shared" si="376"/>
        <v>2</v>
      </c>
      <c r="M98" s="33">
        <v>10</v>
      </c>
      <c r="N98" s="33">
        <v>0</v>
      </c>
      <c r="O98" s="33">
        <v>1</v>
      </c>
      <c r="P98" s="33">
        <v>0</v>
      </c>
      <c r="Q98" s="33">
        <f t="shared" si="377"/>
        <v>1</v>
      </c>
      <c r="R98" s="33">
        <v>5</v>
      </c>
      <c r="S98" s="33">
        <v>1</v>
      </c>
      <c r="T98" s="33">
        <v>4</v>
      </c>
      <c r="U98" s="33">
        <v>2</v>
      </c>
      <c r="V98" s="33">
        <f t="shared" si="378"/>
        <v>6</v>
      </c>
      <c r="W98" s="33">
        <v>0</v>
      </c>
      <c r="X98" s="33">
        <v>0</v>
      </c>
      <c r="Y98" s="33">
        <v>0</v>
      </c>
      <c r="Z98" s="33">
        <v>0</v>
      </c>
      <c r="AA98" s="33">
        <f t="shared" si="379"/>
        <v>0</v>
      </c>
      <c r="AB98" s="33">
        <v>0</v>
      </c>
      <c r="AC98" s="33">
        <v>1</v>
      </c>
      <c r="AD98" s="33">
        <v>0</v>
      </c>
      <c r="AE98" s="33">
        <v>0</v>
      </c>
      <c r="AF98" s="33">
        <f t="shared" si="380"/>
        <v>0</v>
      </c>
      <c r="AG98" s="33">
        <v>40</v>
      </c>
      <c r="AH98" s="33">
        <v>4</v>
      </c>
      <c r="AI98" s="33">
        <v>1</v>
      </c>
      <c r="AJ98" s="33">
        <v>2</v>
      </c>
      <c r="AK98" s="33">
        <f t="shared" si="381"/>
        <v>3</v>
      </c>
      <c r="AL98" s="33">
        <v>0</v>
      </c>
      <c r="AM98" s="33">
        <v>0</v>
      </c>
      <c r="AN98" s="33">
        <v>0</v>
      </c>
      <c r="AO98" s="33">
        <v>0</v>
      </c>
      <c r="AP98" s="33">
        <f t="shared" si="382"/>
        <v>0</v>
      </c>
      <c r="AQ98" s="33">
        <f t="shared" si="383"/>
        <v>70</v>
      </c>
      <c r="AR98" s="33">
        <f t="shared" si="384"/>
        <v>9</v>
      </c>
      <c r="AS98" s="23">
        <f t="shared" si="385"/>
        <v>7</v>
      </c>
      <c r="AT98" s="23">
        <f t="shared" si="386"/>
        <v>5</v>
      </c>
      <c r="AU98" s="23">
        <f t="shared" si="387"/>
        <v>12</v>
      </c>
      <c r="AV98" s="64">
        <v>2</v>
      </c>
      <c r="AW98" s="63" t="str">
        <f t="shared" si="388"/>
        <v>0</v>
      </c>
      <c r="AX98" s="63" t="str">
        <f t="shared" si="389"/>
        <v>0</v>
      </c>
      <c r="AY98" s="63">
        <f t="shared" si="390"/>
        <v>0</v>
      </c>
      <c r="AZ98" s="63">
        <f t="shared" si="391"/>
        <v>7</v>
      </c>
      <c r="BA98" s="63">
        <f t="shared" si="392"/>
        <v>5</v>
      </c>
      <c r="BB98" s="23">
        <f t="shared" si="393"/>
        <v>12</v>
      </c>
    </row>
    <row r="99" spans="1:57" ht="24.95" customHeight="1" x14ac:dyDescent="0.3">
      <c r="A99" s="20"/>
      <c r="B99" s="21" t="s">
        <v>130</v>
      </c>
      <c r="C99" s="33">
        <v>5</v>
      </c>
      <c r="D99" s="33">
        <v>0</v>
      </c>
      <c r="E99" s="33">
        <v>0</v>
      </c>
      <c r="F99" s="33">
        <v>0</v>
      </c>
      <c r="G99" s="33">
        <f t="shared" si="375"/>
        <v>0</v>
      </c>
      <c r="H99" s="33">
        <v>10</v>
      </c>
      <c r="I99" s="33">
        <f>3+6</f>
        <v>9</v>
      </c>
      <c r="J99" s="33">
        <v>3</v>
      </c>
      <c r="K99" s="33">
        <v>0</v>
      </c>
      <c r="L99" s="33">
        <f t="shared" si="376"/>
        <v>3</v>
      </c>
      <c r="M99" s="33">
        <v>10</v>
      </c>
      <c r="N99" s="33">
        <v>1</v>
      </c>
      <c r="O99" s="33">
        <v>1</v>
      </c>
      <c r="P99" s="33">
        <v>0</v>
      </c>
      <c r="Q99" s="33">
        <f t="shared" si="377"/>
        <v>1</v>
      </c>
      <c r="R99" s="33">
        <v>5</v>
      </c>
      <c r="S99" s="33">
        <v>0</v>
      </c>
      <c r="T99" s="33">
        <v>0</v>
      </c>
      <c r="U99" s="33">
        <v>4</v>
      </c>
      <c r="V99" s="33">
        <f t="shared" si="378"/>
        <v>4</v>
      </c>
      <c r="W99" s="33">
        <v>0</v>
      </c>
      <c r="X99" s="33">
        <v>0</v>
      </c>
      <c r="Y99" s="33">
        <v>0</v>
      </c>
      <c r="Z99" s="33">
        <v>0</v>
      </c>
      <c r="AA99" s="33">
        <f t="shared" si="379"/>
        <v>0</v>
      </c>
      <c r="AB99" s="33">
        <v>0</v>
      </c>
      <c r="AC99" s="33">
        <v>2</v>
      </c>
      <c r="AD99" s="33">
        <v>2</v>
      </c>
      <c r="AE99" s="33">
        <v>0</v>
      </c>
      <c r="AF99" s="33">
        <f t="shared" si="380"/>
        <v>2</v>
      </c>
      <c r="AG99" s="33">
        <v>40</v>
      </c>
      <c r="AH99" s="33">
        <v>12</v>
      </c>
      <c r="AI99" s="33">
        <v>2</v>
      </c>
      <c r="AJ99" s="33">
        <v>6</v>
      </c>
      <c r="AK99" s="33">
        <f t="shared" si="381"/>
        <v>8</v>
      </c>
      <c r="AL99" s="33">
        <v>0</v>
      </c>
      <c r="AM99" s="33">
        <v>0</v>
      </c>
      <c r="AN99" s="33">
        <v>0</v>
      </c>
      <c r="AO99" s="33">
        <v>0</v>
      </c>
      <c r="AP99" s="33">
        <f t="shared" si="382"/>
        <v>0</v>
      </c>
      <c r="AQ99" s="33">
        <f t="shared" si="383"/>
        <v>70</v>
      </c>
      <c r="AR99" s="33">
        <f t="shared" si="384"/>
        <v>24</v>
      </c>
      <c r="AS99" s="23">
        <f t="shared" si="385"/>
        <v>8</v>
      </c>
      <c r="AT99" s="23">
        <f t="shared" si="386"/>
        <v>10</v>
      </c>
      <c r="AU99" s="23">
        <f t="shared" si="387"/>
        <v>18</v>
      </c>
      <c r="AV99" s="64">
        <v>2</v>
      </c>
      <c r="AW99" s="63" t="str">
        <f t="shared" si="388"/>
        <v>0</v>
      </c>
      <c r="AX99" s="63" t="str">
        <f t="shared" si="389"/>
        <v>0</v>
      </c>
      <c r="AY99" s="63">
        <f t="shared" si="390"/>
        <v>0</v>
      </c>
      <c r="AZ99" s="63">
        <f t="shared" si="391"/>
        <v>8</v>
      </c>
      <c r="BA99" s="63">
        <f t="shared" si="392"/>
        <v>10</v>
      </c>
      <c r="BB99" s="23">
        <f t="shared" si="393"/>
        <v>18</v>
      </c>
    </row>
    <row r="100" spans="1:57" s="2" customFormat="1" ht="24.95" customHeight="1" x14ac:dyDescent="0.3">
      <c r="A100" s="4"/>
      <c r="B100" s="25" t="s">
        <v>58</v>
      </c>
      <c r="C100" s="46">
        <f t="shared" ref="C100:AU100" si="420">SUM(C78:C99)</f>
        <v>100</v>
      </c>
      <c r="D100" s="46">
        <f t="shared" si="420"/>
        <v>226</v>
      </c>
      <c r="E100" s="46">
        <f t="shared" si="420"/>
        <v>58</v>
      </c>
      <c r="F100" s="46">
        <f t="shared" si="420"/>
        <v>26</v>
      </c>
      <c r="G100" s="46">
        <f t="shared" si="420"/>
        <v>84</v>
      </c>
      <c r="H100" s="46">
        <f t="shared" si="420"/>
        <v>240</v>
      </c>
      <c r="I100" s="46">
        <f t="shared" si="420"/>
        <v>951</v>
      </c>
      <c r="J100" s="46">
        <f t="shared" si="420"/>
        <v>146</v>
      </c>
      <c r="K100" s="46">
        <f t="shared" si="420"/>
        <v>189</v>
      </c>
      <c r="L100" s="46">
        <f t="shared" si="420"/>
        <v>335</v>
      </c>
      <c r="M100" s="46">
        <f t="shared" ref="M100:AF100" si="421">SUM(M78:M99)</f>
        <v>200</v>
      </c>
      <c r="N100" s="46">
        <f t="shared" si="421"/>
        <v>505</v>
      </c>
      <c r="O100" s="46">
        <f t="shared" si="421"/>
        <v>121</v>
      </c>
      <c r="P100" s="46">
        <f t="shared" si="421"/>
        <v>13</v>
      </c>
      <c r="Q100" s="46">
        <f t="shared" si="421"/>
        <v>134</v>
      </c>
      <c r="R100" s="46">
        <f t="shared" si="421"/>
        <v>170</v>
      </c>
      <c r="S100" s="46">
        <f t="shared" si="421"/>
        <v>392</v>
      </c>
      <c r="T100" s="46">
        <f t="shared" si="421"/>
        <v>140</v>
      </c>
      <c r="U100" s="46">
        <f t="shared" si="421"/>
        <v>52</v>
      </c>
      <c r="V100" s="46">
        <f t="shared" si="421"/>
        <v>192</v>
      </c>
      <c r="W100" s="46">
        <f t="shared" si="421"/>
        <v>0</v>
      </c>
      <c r="X100" s="46">
        <f t="shared" si="421"/>
        <v>0</v>
      </c>
      <c r="Y100" s="46">
        <f t="shared" si="421"/>
        <v>0</v>
      </c>
      <c r="Z100" s="46">
        <f t="shared" si="421"/>
        <v>0</v>
      </c>
      <c r="AA100" s="46">
        <f t="shared" si="421"/>
        <v>0</v>
      </c>
      <c r="AB100" s="46">
        <f t="shared" si="421"/>
        <v>0</v>
      </c>
      <c r="AC100" s="46">
        <f t="shared" si="421"/>
        <v>34</v>
      </c>
      <c r="AD100" s="46">
        <f t="shared" si="421"/>
        <v>24</v>
      </c>
      <c r="AE100" s="46">
        <f t="shared" si="421"/>
        <v>6</v>
      </c>
      <c r="AF100" s="46">
        <f t="shared" si="421"/>
        <v>30</v>
      </c>
      <c r="AG100" s="46">
        <f t="shared" si="420"/>
        <v>190</v>
      </c>
      <c r="AH100" s="46">
        <f t="shared" si="420"/>
        <v>251</v>
      </c>
      <c r="AI100" s="46">
        <f t="shared" si="420"/>
        <v>51</v>
      </c>
      <c r="AJ100" s="46">
        <f t="shared" si="420"/>
        <v>44</v>
      </c>
      <c r="AK100" s="46">
        <f t="shared" si="420"/>
        <v>95</v>
      </c>
      <c r="AL100" s="46">
        <f t="shared" ref="AL100:AP100" si="422">SUM(AL78:AL99)</f>
        <v>0</v>
      </c>
      <c r="AM100" s="46">
        <f t="shared" si="422"/>
        <v>0</v>
      </c>
      <c r="AN100" s="46">
        <f t="shared" si="422"/>
        <v>0</v>
      </c>
      <c r="AO100" s="46">
        <f t="shared" si="422"/>
        <v>0</v>
      </c>
      <c r="AP100" s="46">
        <f t="shared" si="422"/>
        <v>0</v>
      </c>
      <c r="AQ100" s="46">
        <f t="shared" si="420"/>
        <v>900</v>
      </c>
      <c r="AR100" s="46">
        <f>SUM(AR78:AR99)</f>
        <v>2359</v>
      </c>
      <c r="AS100" s="46">
        <f t="shared" si="420"/>
        <v>540</v>
      </c>
      <c r="AT100" s="46">
        <f t="shared" si="420"/>
        <v>330</v>
      </c>
      <c r="AU100" s="46">
        <f t="shared" si="420"/>
        <v>870</v>
      </c>
      <c r="AV100" s="47"/>
      <c r="AW100" s="46">
        <f t="shared" ref="AW100:BB100" si="423">SUM(AW78:AW99)</f>
        <v>0</v>
      </c>
      <c r="AX100" s="46">
        <f t="shared" si="423"/>
        <v>0</v>
      </c>
      <c r="AY100" s="46">
        <f t="shared" si="423"/>
        <v>0</v>
      </c>
      <c r="AZ100" s="46">
        <f t="shared" si="423"/>
        <v>540</v>
      </c>
      <c r="BA100" s="46">
        <f t="shared" si="423"/>
        <v>330</v>
      </c>
      <c r="BB100" s="26">
        <f t="shared" si="423"/>
        <v>870</v>
      </c>
    </row>
    <row r="101" spans="1:57" s="2" customFormat="1" ht="24.95" customHeight="1" x14ac:dyDescent="0.3">
      <c r="A101" s="4"/>
      <c r="B101" s="128" t="s">
        <v>156</v>
      </c>
      <c r="C101" s="46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5"/>
      <c r="AW101" s="51"/>
      <c r="AX101" s="51"/>
      <c r="AY101" s="51"/>
      <c r="AZ101" s="51"/>
      <c r="BA101" s="51"/>
      <c r="BB101" s="133"/>
    </row>
    <row r="102" spans="1:57" s="2" customFormat="1" ht="24.95" customHeight="1" x14ac:dyDescent="0.3">
      <c r="A102" s="4"/>
      <c r="B102" s="129" t="s">
        <v>157</v>
      </c>
      <c r="C102" s="22">
        <v>0</v>
      </c>
      <c r="D102" s="22">
        <v>0</v>
      </c>
      <c r="E102" s="22">
        <v>0</v>
      </c>
      <c r="F102" s="22">
        <v>0</v>
      </c>
      <c r="G102" s="22">
        <f t="shared" ref="G102" si="424">E102+F102</f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f t="shared" ref="L102" si="425">J102+K102</f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f t="shared" ref="Q102" si="426">O102+P102</f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f t="shared" ref="V102" si="427">T102+U102</f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f t="shared" ref="AA102" si="428">Y102+Z102</f>
        <v>0</v>
      </c>
      <c r="AB102" s="22">
        <v>0</v>
      </c>
      <c r="AC102" s="22">
        <v>0</v>
      </c>
      <c r="AD102" s="22">
        <v>0</v>
      </c>
      <c r="AE102" s="22">
        <v>0</v>
      </c>
      <c r="AF102" s="22">
        <f t="shared" ref="AF102" si="429">AD102+AE102</f>
        <v>0</v>
      </c>
      <c r="AG102" s="22">
        <v>0</v>
      </c>
      <c r="AH102" s="22">
        <v>0</v>
      </c>
      <c r="AI102" s="22">
        <v>0</v>
      </c>
      <c r="AJ102" s="22">
        <v>0</v>
      </c>
      <c r="AK102" s="22">
        <f t="shared" ref="AK102" si="430">AI102+AJ102</f>
        <v>0</v>
      </c>
      <c r="AL102" s="22">
        <v>35</v>
      </c>
      <c r="AM102" s="22">
        <v>37</v>
      </c>
      <c r="AN102" s="22">
        <v>28</v>
      </c>
      <c r="AO102" s="22">
        <v>7</v>
      </c>
      <c r="AP102" s="22">
        <f t="shared" ref="AP102" si="431">AN102+AO102</f>
        <v>35</v>
      </c>
      <c r="AQ102" s="22">
        <f>C102+H102+AG102+M102+R102+W102+AB102+AL102</f>
        <v>35</v>
      </c>
      <c r="AR102" s="33">
        <f>D102+I102+N102+S102+X102+AC102+AH102+AM102</f>
        <v>37</v>
      </c>
      <c r="AS102" s="23">
        <f>E102+J102+O102+T102+Y102+AD102+AI102+AN102</f>
        <v>28</v>
      </c>
      <c r="AT102" s="23">
        <f>F102+K102+P102+U102+Z102+AE102+AJ102+AO102</f>
        <v>7</v>
      </c>
      <c r="AU102" s="23">
        <f>G102+L102+Q102+V102+AA102+AF102+AK102+AP102</f>
        <v>35</v>
      </c>
      <c r="AV102" s="24">
        <v>2</v>
      </c>
      <c r="AW102" s="23" t="str">
        <f t="shared" ref="AW102" si="432">IF(AV102=1,AS102,"0")</f>
        <v>0</v>
      </c>
      <c r="AX102" s="23" t="str">
        <f t="shared" ref="AX102" si="433">IF(AV102=1,AT102,"0")</f>
        <v>0</v>
      </c>
      <c r="AY102" s="23">
        <f t="shared" ref="AY102" si="434">AW102+AX102</f>
        <v>0</v>
      </c>
      <c r="AZ102" s="23">
        <f t="shared" ref="AZ102" si="435">IF(AV102=2,AS102,"0")</f>
        <v>28</v>
      </c>
      <c r="BA102" s="63">
        <f t="shared" ref="BA102" si="436">IF(AV102=2,AT102,"0")</f>
        <v>7</v>
      </c>
      <c r="BB102" s="23">
        <f t="shared" ref="BB102" si="437">AZ102+BA102</f>
        <v>35</v>
      </c>
      <c r="BC102" s="131"/>
      <c r="BD102" s="131"/>
      <c r="BE102" s="131"/>
    </row>
    <row r="103" spans="1:57" s="2" customFormat="1" ht="24.95" customHeight="1" x14ac:dyDescent="0.3">
      <c r="A103" s="4"/>
      <c r="B103" s="130" t="s">
        <v>58</v>
      </c>
      <c r="C103" s="46">
        <f>SUM(C102)</f>
        <v>0</v>
      </c>
      <c r="D103" s="46">
        <f>SUM(D102)</f>
        <v>0</v>
      </c>
      <c r="E103" s="46">
        <f t="shared" ref="E103:AQ103" si="438">SUM(E102)</f>
        <v>0</v>
      </c>
      <c r="F103" s="46">
        <f t="shared" si="438"/>
        <v>0</v>
      </c>
      <c r="G103" s="46">
        <f t="shared" si="438"/>
        <v>0</v>
      </c>
      <c r="H103" s="46">
        <f t="shared" si="438"/>
        <v>0</v>
      </c>
      <c r="I103" s="46">
        <f t="shared" si="438"/>
        <v>0</v>
      </c>
      <c r="J103" s="46">
        <f t="shared" si="438"/>
        <v>0</v>
      </c>
      <c r="K103" s="46">
        <f t="shared" si="438"/>
        <v>0</v>
      </c>
      <c r="L103" s="46">
        <f t="shared" si="438"/>
        <v>0</v>
      </c>
      <c r="M103" s="46">
        <f t="shared" si="438"/>
        <v>0</v>
      </c>
      <c r="N103" s="46">
        <f t="shared" si="438"/>
        <v>0</v>
      </c>
      <c r="O103" s="46">
        <f t="shared" si="438"/>
        <v>0</v>
      </c>
      <c r="P103" s="46">
        <f t="shared" si="438"/>
        <v>0</v>
      </c>
      <c r="Q103" s="46">
        <f t="shared" si="438"/>
        <v>0</v>
      </c>
      <c r="R103" s="46">
        <f t="shared" si="438"/>
        <v>0</v>
      </c>
      <c r="S103" s="46">
        <f t="shared" si="438"/>
        <v>0</v>
      </c>
      <c r="T103" s="46">
        <f t="shared" si="438"/>
        <v>0</v>
      </c>
      <c r="U103" s="46">
        <f t="shared" si="438"/>
        <v>0</v>
      </c>
      <c r="V103" s="46">
        <f t="shared" si="438"/>
        <v>0</v>
      </c>
      <c r="W103" s="46">
        <f t="shared" si="438"/>
        <v>0</v>
      </c>
      <c r="X103" s="46">
        <f t="shared" si="438"/>
        <v>0</v>
      </c>
      <c r="Y103" s="46">
        <f t="shared" si="438"/>
        <v>0</v>
      </c>
      <c r="Z103" s="46">
        <f t="shared" si="438"/>
        <v>0</v>
      </c>
      <c r="AA103" s="46">
        <f t="shared" si="438"/>
        <v>0</v>
      </c>
      <c r="AB103" s="46">
        <f t="shared" si="438"/>
        <v>0</v>
      </c>
      <c r="AC103" s="46">
        <f t="shared" si="438"/>
        <v>0</v>
      </c>
      <c r="AD103" s="46">
        <f t="shared" si="438"/>
        <v>0</v>
      </c>
      <c r="AE103" s="46">
        <f t="shared" si="438"/>
        <v>0</v>
      </c>
      <c r="AF103" s="46">
        <f t="shared" si="438"/>
        <v>0</v>
      </c>
      <c r="AG103" s="46">
        <f t="shared" si="438"/>
        <v>0</v>
      </c>
      <c r="AH103" s="46">
        <f t="shared" si="438"/>
        <v>0</v>
      </c>
      <c r="AI103" s="46">
        <f t="shared" si="438"/>
        <v>0</v>
      </c>
      <c r="AJ103" s="46">
        <f t="shared" si="438"/>
        <v>0</v>
      </c>
      <c r="AK103" s="46">
        <f t="shared" si="438"/>
        <v>0</v>
      </c>
      <c r="AL103" s="46">
        <f t="shared" si="438"/>
        <v>35</v>
      </c>
      <c r="AM103" s="46">
        <f t="shared" si="438"/>
        <v>37</v>
      </c>
      <c r="AN103" s="46">
        <f t="shared" si="438"/>
        <v>28</v>
      </c>
      <c r="AO103" s="46">
        <f t="shared" si="438"/>
        <v>7</v>
      </c>
      <c r="AP103" s="46">
        <f t="shared" si="438"/>
        <v>35</v>
      </c>
      <c r="AQ103" s="46">
        <f t="shared" si="438"/>
        <v>35</v>
      </c>
      <c r="AR103" s="33">
        <f>AR102</f>
        <v>37</v>
      </c>
      <c r="AS103" s="46">
        <f t="shared" ref="AS103:BB103" si="439">SUM(AS102)</f>
        <v>28</v>
      </c>
      <c r="AT103" s="46">
        <f t="shared" si="439"/>
        <v>7</v>
      </c>
      <c r="AU103" s="46">
        <f t="shared" si="439"/>
        <v>35</v>
      </c>
      <c r="AV103" s="46">
        <f t="shared" si="439"/>
        <v>2</v>
      </c>
      <c r="AW103" s="46">
        <f t="shared" si="439"/>
        <v>0</v>
      </c>
      <c r="AX103" s="46">
        <f t="shared" si="439"/>
        <v>0</v>
      </c>
      <c r="AY103" s="46">
        <f t="shared" si="439"/>
        <v>0</v>
      </c>
      <c r="AZ103" s="46">
        <f t="shared" si="439"/>
        <v>28</v>
      </c>
      <c r="BA103" s="46">
        <f t="shared" si="439"/>
        <v>7</v>
      </c>
      <c r="BB103" s="26">
        <f t="shared" si="439"/>
        <v>35</v>
      </c>
      <c r="BC103" s="132"/>
      <c r="BD103" s="132"/>
      <c r="BE103" s="132"/>
    </row>
    <row r="104" spans="1:57" s="43" customFormat="1" ht="24.95" customHeight="1" x14ac:dyDescent="0.2">
      <c r="A104" s="41"/>
      <c r="B104" s="120" t="s">
        <v>91</v>
      </c>
      <c r="C104" s="38"/>
      <c r="D104" s="126"/>
      <c r="E104" s="39"/>
      <c r="F104" s="39"/>
      <c r="G104" s="34"/>
      <c r="H104" s="39"/>
      <c r="I104" s="39"/>
      <c r="J104" s="40"/>
      <c r="K104" s="40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9"/>
      <c r="AH104" s="39"/>
      <c r="AI104" s="39"/>
      <c r="AJ104" s="39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65"/>
      <c r="AW104" s="34"/>
      <c r="AX104" s="34"/>
      <c r="AY104" s="34"/>
      <c r="AZ104" s="34"/>
      <c r="BA104" s="34"/>
      <c r="BB104" s="134"/>
    </row>
    <row r="105" spans="1:57" s="43" customFormat="1" ht="24.95" customHeight="1" x14ac:dyDescent="0.3">
      <c r="A105" s="67"/>
      <c r="B105" s="68" t="s">
        <v>16</v>
      </c>
      <c r="C105" s="22">
        <v>20</v>
      </c>
      <c r="D105" s="22">
        <v>49</v>
      </c>
      <c r="E105" s="22">
        <v>22</v>
      </c>
      <c r="F105" s="22">
        <v>4</v>
      </c>
      <c r="G105" s="22">
        <f t="shared" ref="G105:G115" si="440">E105+F105</f>
        <v>26</v>
      </c>
      <c r="H105" s="22">
        <v>0</v>
      </c>
      <c r="I105" s="22">
        <v>0</v>
      </c>
      <c r="J105" s="22">
        <v>0</v>
      </c>
      <c r="K105" s="22">
        <v>0</v>
      </c>
      <c r="L105" s="22">
        <f t="shared" ref="L105:L115" si="441">J105+K105</f>
        <v>0</v>
      </c>
      <c r="M105" s="22">
        <v>15</v>
      </c>
      <c r="N105" s="22">
        <v>53</v>
      </c>
      <c r="O105" s="22">
        <v>9</v>
      </c>
      <c r="P105" s="22">
        <v>4</v>
      </c>
      <c r="Q105" s="22">
        <f t="shared" ref="Q105:Q115" si="442">O105+P105</f>
        <v>13</v>
      </c>
      <c r="R105" s="22">
        <v>0</v>
      </c>
      <c r="S105" s="22">
        <v>0</v>
      </c>
      <c r="T105" s="22">
        <v>0</v>
      </c>
      <c r="U105" s="22">
        <v>0</v>
      </c>
      <c r="V105" s="22">
        <f t="shared" ref="V105:V115" si="443">T105+U105</f>
        <v>0</v>
      </c>
      <c r="W105" s="22">
        <v>0</v>
      </c>
      <c r="X105" s="22">
        <v>0</v>
      </c>
      <c r="Y105" s="22">
        <v>0</v>
      </c>
      <c r="Z105" s="22">
        <v>0</v>
      </c>
      <c r="AA105" s="22">
        <f t="shared" ref="AA105:AA115" si="444">Y105+Z105</f>
        <v>0</v>
      </c>
      <c r="AB105" s="22">
        <v>0</v>
      </c>
      <c r="AC105" s="22">
        <v>2</v>
      </c>
      <c r="AD105" s="22">
        <v>2</v>
      </c>
      <c r="AE105" s="22">
        <v>0</v>
      </c>
      <c r="AF105" s="22">
        <f t="shared" ref="AF105:AF115" si="445">AD105+AE105</f>
        <v>2</v>
      </c>
      <c r="AG105" s="22">
        <v>0</v>
      </c>
      <c r="AH105" s="22">
        <v>0</v>
      </c>
      <c r="AI105" s="22">
        <v>0</v>
      </c>
      <c r="AJ105" s="22">
        <v>0</v>
      </c>
      <c r="AK105" s="22">
        <f t="shared" ref="AK105:AK115" si="446">AI105+AJ105</f>
        <v>0</v>
      </c>
      <c r="AL105" s="22">
        <v>0</v>
      </c>
      <c r="AM105" s="22">
        <v>0</v>
      </c>
      <c r="AN105" s="22">
        <v>0</v>
      </c>
      <c r="AO105" s="22">
        <v>0</v>
      </c>
      <c r="AP105" s="22">
        <f t="shared" ref="AP105:AP115" si="447">AN105+AO105</f>
        <v>0</v>
      </c>
      <c r="AQ105" s="22">
        <f t="shared" ref="AQ105:AQ115" si="448">C105+H105+AG105+M105+R105+W105+AB105</f>
        <v>35</v>
      </c>
      <c r="AR105" s="33">
        <f t="shared" ref="AR105:AR115" si="449">D105+I105+N105+S105+X105+AC105+AH105</f>
        <v>104</v>
      </c>
      <c r="AS105" s="23">
        <f t="shared" ref="AS105:AS115" si="450">E105+J105+O105+T105+Y105+AD105+AI105</f>
        <v>33</v>
      </c>
      <c r="AT105" s="23">
        <f t="shared" ref="AT105:AT115" si="451">F105+K105+P105+U105+Z105+AE105+AJ105</f>
        <v>8</v>
      </c>
      <c r="AU105" s="23">
        <f t="shared" ref="AU105:AU115" si="452">G105+L105+Q105+V105+AA105+AF105+AK105</f>
        <v>41</v>
      </c>
      <c r="AV105" s="28">
        <v>2</v>
      </c>
      <c r="AW105" s="22" t="str">
        <f t="shared" ref="AW105:AW115" si="453">IF(AV105=1,AS105,"0")</f>
        <v>0</v>
      </c>
      <c r="AX105" s="22" t="str">
        <f t="shared" ref="AX105:AX115" si="454">IF(AV105=1,AT105,"0")</f>
        <v>0</v>
      </c>
      <c r="AY105" s="22">
        <f t="shared" ref="AY105:AY115" si="455">AW105+AX105</f>
        <v>0</v>
      </c>
      <c r="AZ105" s="22">
        <f t="shared" ref="AZ105:AZ115" si="456">IF(AV105=2,AS105,"0")</f>
        <v>33</v>
      </c>
      <c r="BA105" s="22">
        <f t="shared" ref="BA105:BA115" si="457">IF(AV105=2,AT105,"0")</f>
        <v>8</v>
      </c>
      <c r="BB105" s="22">
        <f t="shared" ref="BB105:BB115" si="458">AZ105+BA105</f>
        <v>41</v>
      </c>
    </row>
    <row r="106" spans="1:57" s="43" customFormat="1" ht="24.95" customHeight="1" x14ac:dyDescent="0.3">
      <c r="A106" s="41"/>
      <c r="B106" s="14" t="s">
        <v>135</v>
      </c>
      <c r="C106" s="22">
        <v>10</v>
      </c>
      <c r="D106" s="22">
        <v>66</v>
      </c>
      <c r="E106" s="22">
        <v>14</v>
      </c>
      <c r="F106" s="22">
        <v>0</v>
      </c>
      <c r="G106" s="22">
        <f t="shared" si="440"/>
        <v>14</v>
      </c>
      <c r="H106" s="22">
        <v>0</v>
      </c>
      <c r="I106" s="22">
        <v>0</v>
      </c>
      <c r="J106" s="22">
        <v>0</v>
      </c>
      <c r="K106" s="22">
        <v>0</v>
      </c>
      <c r="L106" s="22">
        <f t="shared" si="441"/>
        <v>0</v>
      </c>
      <c r="M106" s="22">
        <v>25</v>
      </c>
      <c r="N106" s="22">
        <v>225</v>
      </c>
      <c r="O106" s="22">
        <v>23</v>
      </c>
      <c r="P106" s="22">
        <v>0</v>
      </c>
      <c r="Q106" s="22">
        <f t="shared" si="442"/>
        <v>23</v>
      </c>
      <c r="R106" s="22">
        <v>0</v>
      </c>
      <c r="S106" s="22">
        <v>0</v>
      </c>
      <c r="T106" s="22">
        <v>0</v>
      </c>
      <c r="U106" s="22">
        <v>0</v>
      </c>
      <c r="V106" s="22">
        <f t="shared" si="443"/>
        <v>0</v>
      </c>
      <c r="W106" s="22">
        <v>0</v>
      </c>
      <c r="X106" s="22">
        <v>0</v>
      </c>
      <c r="Y106" s="22">
        <v>0</v>
      </c>
      <c r="Z106" s="22">
        <v>0</v>
      </c>
      <c r="AA106" s="22">
        <f t="shared" si="444"/>
        <v>0</v>
      </c>
      <c r="AB106" s="22">
        <v>0</v>
      </c>
      <c r="AC106" s="22">
        <v>0</v>
      </c>
      <c r="AD106" s="22">
        <v>0</v>
      </c>
      <c r="AE106" s="22">
        <v>0</v>
      </c>
      <c r="AF106" s="22">
        <f t="shared" si="445"/>
        <v>0</v>
      </c>
      <c r="AG106" s="22">
        <v>0</v>
      </c>
      <c r="AH106" s="22">
        <v>0</v>
      </c>
      <c r="AI106" s="22">
        <v>0</v>
      </c>
      <c r="AJ106" s="22">
        <v>0</v>
      </c>
      <c r="AK106" s="22">
        <f t="shared" si="446"/>
        <v>0</v>
      </c>
      <c r="AL106" s="22">
        <v>0</v>
      </c>
      <c r="AM106" s="22">
        <v>0</v>
      </c>
      <c r="AN106" s="22">
        <v>0</v>
      </c>
      <c r="AO106" s="22">
        <v>0</v>
      </c>
      <c r="AP106" s="22">
        <f t="shared" si="447"/>
        <v>0</v>
      </c>
      <c r="AQ106" s="22">
        <f t="shared" si="448"/>
        <v>35</v>
      </c>
      <c r="AR106" s="33">
        <f t="shared" si="449"/>
        <v>291</v>
      </c>
      <c r="AS106" s="23">
        <f t="shared" si="450"/>
        <v>37</v>
      </c>
      <c r="AT106" s="23">
        <f t="shared" si="451"/>
        <v>0</v>
      </c>
      <c r="AU106" s="23">
        <f t="shared" si="452"/>
        <v>37</v>
      </c>
      <c r="AV106" s="28">
        <v>2</v>
      </c>
      <c r="AW106" s="22" t="str">
        <f t="shared" si="453"/>
        <v>0</v>
      </c>
      <c r="AX106" s="22" t="str">
        <f t="shared" si="454"/>
        <v>0</v>
      </c>
      <c r="AY106" s="22">
        <f t="shared" si="455"/>
        <v>0</v>
      </c>
      <c r="AZ106" s="22">
        <f t="shared" si="456"/>
        <v>37</v>
      </c>
      <c r="BA106" s="22">
        <f t="shared" si="457"/>
        <v>0</v>
      </c>
      <c r="BB106" s="22">
        <f t="shared" si="458"/>
        <v>37</v>
      </c>
    </row>
    <row r="107" spans="1:57" s="43" customFormat="1" ht="24.95" customHeight="1" x14ac:dyDescent="0.3">
      <c r="A107" s="41"/>
      <c r="B107" s="14" t="s">
        <v>126</v>
      </c>
      <c r="C107" s="22">
        <v>15</v>
      </c>
      <c r="D107" s="22">
        <v>7</v>
      </c>
      <c r="E107" s="22">
        <v>13</v>
      </c>
      <c r="F107" s="22">
        <v>2</v>
      </c>
      <c r="G107" s="22">
        <f t="shared" si="440"/>
        <v>15</v>
      </c>
      <c r="H107" s="22">
        <v>0</v>
      </c>
      <c r="I107" s="22">
        <v>0</v>
      </c>
      <c r="J107" s="22">
        <v>0</v>
      </c>
      <c r="K107" s="22">
        <v>0</v>
      </c>
      <c r="L107" s="22">
        <f t="shared" si="441"/>
        <v>0</v>
      </c>
      <c r="M107" s="22">
        <v>20</v>
      </c>
      <c r="N107" s="22">
        <v>26</v>
      </c>
      <c r="O107" s="22">
        <v>21</v>
      </c>
      <c r="P107" s="22">
        <v>1</v>
      </c>
      <c r="Q107" s="22">
        <f t="shared" si="442"/>
        <v>22</v>
      </c>
      <c r="R107" s="22">
        <v>0</v>
      </c>
      <c r="S107" s="22">
        <v>0</v>
      </c>
      <c r="T107" s="22">
        <v>0</v>
      </c>
      <c r="U107" s="22">
        <v>0</v>
      </c>
      <c r="V107" s="22">
        <f t="shared" si="443"/>
        <v>0</v>
      </c>
      <c r="W107" s="22">
        <v>0</v>
      </c>
      <c r="X107" s="22">
        <v>0</v>
      </c>
      <c r="Y107" s="22">
        <v>0</v>
      </c>
      <c r="Z107" s="22">
        <v>0</v>
      </c>
      <c r="AA107" s="22">
        <f t="shared" si="444"/>
        <v>0</v>
      </c>
      <c r="AB107" s="22">
        <v>0</v>
      </c>
      <c r="AC107" s="22">
        <v>2</v>
      </c>
      <c r="AD107" s="22">
        <v>2</v>
      </c>
      <c r="AE107" s="22">
        <v>0</v>
      </c>
      <c r="AF107" s="22">
        <f t="shared" si="445"/>
        <v>2</v>
      </c>
      <c r="AG107" s="22">
        <v>0</v>
      </c>
      <c r="AH107" s="22">
        <v>0</v>
      </c>
      <c r="AI107" s="22">
        <v>0</v>
      </c>
      <c r="AJ107" s="22">
        <v>0</v>
      </c>
      <c r="AK107" s="22">
        <f t="shared" si="446"/>
        <v>0</v>
      </c>
      <c r="AL107" s="22">
        <v>0</v>
      </c>
      <c r="AM107" s="22">
        <v>0</v>
      </c>
      <c r="AN107" s="22">
        <v>0</v>
      </c>
      <c r="AO107" s="22">
        <v>0</v>
      </c>
      <c r="AP107" s="22">
        <f t="shared" si="447"/>
        <v>0</v>
      </c>
      <c r="AQ107" s="22">
        <f t="shared" si="448"/>
        <v>35</v>
      </c>
      <c r="AR107" s="33">
        <f t="shared" si="449"/>
        <v>35</v>
      </c>
      <c r="AS107" s="23">
        <f t="shared" si="450"/>
        <v>36</v>
      </c>
      <c r="AT107" s="23">
        <f t="shared" si="451"/>
        <v>3</v>
      </c>
      <c r="AU107" s="23">
        <f t="shared" si="452"/>
        <v>39</v>
      </c>
      <c r="AV107" s="28">
        <v>2</v>
      </c>
      <c r="AW107" s="22" t="str">
        <f t="shared" ref="AW107" si="459">IF(AV107=1,AS107,"0")</f>
        <v>0</v>
      </c>
      <c r="AX107" s="22" t="str">
        <f t="shared" ref="AX107" si="460">IF(AV107=1,AT107,"0")</f>
        <v>0</v>
      </c>
      <c r="AY107" s="22">
        <f t="shared" ref="AY107" si="461">AW107+AX107</f>
        <v>0</v>
      </c>
      <c r="AZ107" s="22">
        <f t="shared" ref="AZ107" si="462">IF(AV107=2,AS107,"0")</f>
        <v>36</v>
      </c>
      <c r="BA107" s="22">
        <f t="shared" ref="BA107" si="463">IF(AV107=2,AT107,"0")</f>
        <v>3</v>
      </c>
      <c r="BB107" s="22">
        <f t="shared" ref="BB107" si="464">AZ107+BA107</f>
        <v>39</v>
      </c>
    </row>
    <row r="108" spans="1:57" s="43" customFormat="1" ht="24.95" customHeight="1" x14ac:dyDescent="0.3">
      <c r="A108" s="41"/>
      <c r="B108" s="14" t="s">
        <v>115</v>
      </c>
      <c r="C108" s="22">
        <v>15</v>
      </c>
      <c r="D108" s="22">
        <v>1</v>
      </c>
      <c r="E108" s="22">
        <v>0</v>
      </c>
      <c r="F108" s="22">
        <v>0</v>
      </c>
      <c r="G108" s="22">
        <f t="shared" si="440"/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f t="shared" si="441"/>
        <v>0</v>
      </c>
      <c r="M108" s="22">
        <v>20</v>
      </c>
      <c r="N108" s="22">
        <f>6+5</f>
        <v>11</v>
      </c>
      <c r="O108" s="22">
        <f>19+9</f>
        <v>28</v>
      </c>
      <c r="P108" s="22">
        <v>0</v>
      </c>
      <c r="Q108" s="22">
        <f t="shared" si="442"/>
        <v>28</v>
      </c>
      <c r="R108" s="22">
        <v>0</v>
      </c>
      <c r="S108" s="22">
        <v>0</v>
      </c>
      <c r="T108" s="22">
        <v>0</v>
      </c>
      <c r="U108" s="22">
        <v>0</v>
      </c>
      <c r="V108" s="22">
        <f t="shared" si="443"/>
        <v>0</v>
      </c>
      <c r="W108" s="22">
        <v>0</v>
      </c>
      <c r="X108" s="22">
        <v>0</v>
      </c>
      <c r="Y108" s="22">
        <v>0</v>
      </c>
      <c r="Z108" s="22">
        <v>0</v>
      </c>
      <c r="AA108" s="22">
        <f t="shared" si="444"/>
        <v>0</v>
      </c>
      <c r="AB108" s="22">
        <v>0</v>
      </c>
      <c r="AC108" s="22">
        <v>1</v>
      </c>
      <c r="AD108" s="22">
        <v>1</v>
      </c>
      <c r="AE108" s="22">
        <v>0</v>
      </c>
      <c r="AF108" s="22">
        <f t="shared" si="445"/>
        <v>1</v>
      </c>
      <c r="AG108" s="22">
        <v>0</v>
      </c>
      <c r="AH108" s="22">
        <v>0</v>
      </c>
      <c r="AI108" s="22">
        <v>0</v>
      </c>
      <c r="AJ108" s="22">
        <v>0</v>
      </c>
      <c r="AK108" s="22">
        <f t="shared" si="446"/>
        <v>0</v>
      </c>
      <c r="AL108" s="22">
        <v>0</v>
      </c>
      <c r="AM108" s="22">
        <v>0</v>
      </c>
      <c r="AN108" s="22">
        <v>0</v>
      </c>
      <c r="AO108" s="22">
        <v>0</v>
      </c>
      <c r="AP108" s="22">
        <f t="shared" si="447"/>
        <v>0</v>
      </c>
      <c r="AQ108" s="22">
        <f t="shared" si="448"/>
        <v>35</v>
      </c>
      <c r="AR108" s="33">
        <f t="shared" si="449"/>
        <v>13</v>
      </c>
      <c r="AS108" s="23">
        <f t="shared" si="450"/>
        <v>29</v>
      </c>
      <c r="AT108" s="23">
        <f t="shared" si="451"/>
        <v>0</v>
      </c>
      <c r="AU108" s="23">
        <f t="shared" si="452"/>
        <v>29</v>
      </c>
      <c r="AV108" s="28">
        <v>2</v>
      </c>
      <c r="AW108" s="22" t="str">
        <f t="shared" si="453"/>
        <v>0</v>
      </c>
      <c r="AX108" s="22" t="str">
        <f t="shared" si="454"/>
        <v>0</v>
      </c>
      <c r="AY108" s="22">
        <f t="shared" si="455"/>
        <v>0</v>
      </c>
      <c r="AZ108" s="22">
        <f t="shared" si="456"/>
        <v>29</v>
      </c>
      <c r="BA108" s="22">
        <f t="shared" si="457"/>
        <v>0</v>
      </c>
      <c r="BB108" s="22">
        <f t="shared" si="458"/>
        <v>29</v>
      </c>
    </row>
    <row r="109" spans="1:57" s="43" customFormat="1" ht="24.95" customHeight="1" x14ac:dyDescent="0.3">
      <c r="A109" s="41"/>
      <c r="B109" s="14" t="s">
        <v>116</v>
      </c>
      <c r="C109" s="22">
        <v>15</v>
      </c>
      <c r="D109" s="22">
        <v>1</v>
      </c>
      <c r="E109" s="22">
        <v>1</v>
      </c>
      <c r="F109" s="22">
        <v>1</v>
      </c>
      <c r="G109" s="22">
        <f t="shared" si="440"/>
        <v>2</v>
      </c>
      <c r="H109" s="22">
        <v>0</v>
      </c>
      <c r="I109" s="22">
        <v>0</v>
      </c>
      <c r="J109" s="22">
        <v>0</v>
      </c>
      <c r="K109" s="22">
        <v>0</v>
      </c>
      <c r="L109" s="22">
        <f t="shared" si="441"/>
        <v>0</v>
      </c>
      <c r="M109" s="22">
        <v>20</v>
      </c>
      <c r="N109" s="22">
        <f>7+4</f>
        <v>11</v>
      </c>
      <c r="O109" s="22">
        <f>24+2</f>
        <v>26</v>
      </c>
      <c r="P109" s="22">
        <f>3+1</f>
        <v>4</v>
      </c>
      <c r="Q109" s="22">
        <f t="shared" si="442"/>
        <v>30</v>
      </c>
      <c r="R109" s="22">
        <v>0</v>
      </c>
      <c r="S109" s="22">
        <v>0</v>
      </c>
      <c r="T109" s="22">
        <v>0</v>
      </c>
      <c r="U109" s="22">
        <v>0</v>
      </c>
      <c r="V109" s="22">
        <f t="shared" si="443"/>
        <v>0</v>
      </c>
      <c r="W109" s="22">
        <v>0</v>
      </c>
      <c r="X109" s="22">
        <v>0</v>
      </c>
      <c r="Y109" s="22">
        <v>0</v>
      </c>
      <c r="Z109" s="22">
        <v>0</v>
      </c>
      <c r="AA109" s="22">
        <f t="shared" si="444"/>
        <v>0</v>
      </c>
      <c r="AB109" s="22">
        <v>0</v>
      </c>
      <c r="AC109" s="22">
        <v>0</v>
      </c>
      <c r="AD109" s="22">
        <v>0</v>
      </c>
      <c r="AE109" s="22">
        <v>0</v>
      </c>
      <c r="AF109" s="22">
        <f t="shared" si="445"/>
        <v>0</v>
      </c>
      <c r="AG109" s="22">
        <v>0</v>
      </c>
      <c r="AH109" s="22">
        <v>0</v>
      </c>
      <c r="AI109" s="22">
        <v>0</v>
      </c>
      <c r="AJ109" s="22">
        <v>0</v>
      </c>
      <c r="AK109" s="22">
        <f t="shared" si="446"/>
        <v>0</v>
      </c>
      <c r="AL109" s="22">
        <v>0</v>
      </c>
      <c r="AM109" s="22">
        <v>0</v>
      </c>
      <c r="AN109" s="22">
        <v>0</v>
      </c>
      <c r="AO109" s="22">
        <v>0</v>
      </c>
      <c r="AP109" s="22">
        <f t="shared" si="447"/>
        <v>0</v>
      </c>
      <c r="AQ109" s="22">
        <f t="shared" si="448"/>
        <v>35</v>
      </c>
      <c r="AR109" s="33">
        <f t="shared" si="449"/>
        <v>12</v>
      </c>
      <c r="AS109" s="23">
        <f t="shared" si="450"/>
        <v>27</v>
      </c>
      <c r="AT109" s="23">
        <f t="shared" si="451"/>
        <v>5</v>
      </c>
      <c r="AU109" s="23">
        <f t="shared" si="452"/>
        <v>32</v>
      </c>
      <c r="AV109" s="28">
        <v>2</v>
      </c>
      <c r="AW109" s="22" t="str">
        <f t="shared" si="453"/>
        <v>0</v>
      </c>
      <c r="AX109" s="22" t="str">
        <f t="shared" si="454"/>
        <v>0</v>
      </c>
      <c r="AY109" s="22">
        <f t="shared" si="455"/>
        <v>0</v>
      </c>
      <c r="AZ109" s="22">
        <f t="shared" si="456"/>
        <v>27</v>
      </c>
      <c r="BA109" s="22">
        <f t="shared" si="457"/>
        <v>5</v>
      </c>
      <c r="BB109" s="22">
        <f t="shared" si="458"/>
        <v>32</v>
      </c>
    </row>
    <row r="110" spans="1:57" s="43" customFormat="1" ht="24.95" customHeight="1" x14ac:dyDescent="0.3">
      <c r="A110" s="41"/>
      <c r="B110" s="14" t="s">
        <v>71</v>
      </c>
      <c r="C110" s="22">
        <v>20</v>
      </c>
      <c r="D110" s="22">
        <v>169</v>
      </c>
      <c r="E110" s="22">
        <v>24</v>
      </c>
      <c r="F110" s="22">
        <v>0</v>
      </c>
      <c r="G110" s="22">
        <f t="shared" si="440"/>
        <v>24</v>
      </c>
      <c r="H110" s="22">
        <v>0</v>
      </c>
      <c r="I110" s="22">
        <v>0</v>
      </c>
      <c r="J110" s="22">
        <v>0</v>
      </c>
      <c r="K110" s="22">
        <v>0</v>
      </c>
      <c r="L110" s="22">
        <f t="shared" si="441"/>
        <v>0</v>
      </c>
      <c r="M110" s="22">
        <v>50</v>
      </c>
      <c r="N110" s="22">
        <v>440</v>
      </c>
      <c r="O110" s="22">
        <v>40</v>
      </c>
      <c r="P110" s="22">
        <v>1</v>
      </c>
      <c r="Q110" s="22">
        <f t="shared" si="442"/>
        <v>41</v>
      </c>
      <c r="R110" s="22">
        <v>0</v>
      </c>
      <c r="S110" s="22">
        <v>0</v>
      </c>
      <c r="T110" s="22">
        <v>0</v>
      </c>
      <c r="U110" s="22">
        <v>0</v>
      </c>
      <c r="V110" s="22">
        <f t="shared" si="443"/>
        <v>0</v>
      </c>
      <c r="W110" s="22">
        <v>0</v>
      </c>
      <c r="X110" s="22">
        <v>0</v>
      </c>
      <c r="Y110" s="22">
        <v>0</v>
      </c>
      <c r="Z110" s="22">
        <v>0</v>
      </c>
      <c r="AA110" s="22">
        <f t="shared" si="444"/>
        <v>0</v>
      </c>
      <c r="AB110" s="22">
        <v>0</v>
      </c>
      <c r="AC110" s="22">
        <v>1</v>
      </c>
      <c r="AD110" s="22">
        <v>0</v>
      </c>
      <c r="AE110" s="22">
        <v>0</v>
      </c>
      <c r="AF110" s="22">
        <f t="shared" si="445"/>
        <v>0</v>
      </c>
      <c r="AG110" s="22">
        <v>0</v>
      </c>
      <c r="AH110" s="22">
        <v>0</v>
      </c>
      <c r="AI110" s="22">
        <v>0</v>
      </c>
      <c r="AJ110" s="22">
        <v>0</v>
      </c>
      <c r="AK110" s="22">
        <f t="shared" si="446"/>
        <v>0</v>
      </c>
      <c r="AL110" s="22">
        <v>0</v>
      </c>
      <c r="AM110" s="22">
        <v>0</v>
      </c>
      <c r="AN110" s="22">
        <v>0</v>
      </c>
      <c r="AO110" s="22">
        <v>0</v>
      </c>
      <c r="AP110" s="22">
        <f t="shared" si="447"/>
        <v>0</v>
      </c>
      <c r="AQ110" s="22">
        <f t="shared" si="448"/>
        <v>70</v>
      </c>
      <c r="AR110" s="33">
        <f t="shared" si="449"/>
        <v>610</v>
      </c>
      <c r="AS110" s="23">
        <f t="shared" si="450"/>
        <v>64</v>
      </c>
      <c r="AT110" s="23">
        <f t="shared" si="451"/>
        <v>1</v>
      </c>
      <c r="AU110" s="23">
        <f t="shared" si="452"/>
        <v>65</v>
      </c>
      <c r="AV110" s="28">
        <v>2</v>
      </c>
      <c r="AW110" s="22" t="str">
        <f t="shared" si="453"/>
        <v>0</v>
      </c>
      <c r="AX110" s="22" t="str">
        <f t="shared" si="454"/>
        <v>0</v>
      </c>
      <c r="AY110" s="22">
        <f t="shared" si="455"/>
        <v>0</v>
      </c>
      <c r="AZ110" s="22">
        <f t="shared" si="456"/>
        <v>64</v>
      </c>
      <c r="BA110" s="22">
        <f t="shared" si="457"/>
        <v>1</v>
      </c>
      <c r="BB110" s="22">
        <f t="shared" si="458"/>
        <v>65</v>
      </c>
    </row>
    <row r="111" spans="1:57" s="43" customFormat="1" ht="24.95" customHeight="1" x14ac:dyDescent="0.3">
      <c r="A111" s="41"/>
      <c r="B111" s="14" t="s">
        <v>13</v>
      </c>
      <c r="C111" s="22">
        <v>35</v>
      </c>
      <c r="D111" s="22">
        <v>137</v>
      </c>
      <c r="E111" s="22">
        <v>24</v>
      </c>
      <c r="F111" s="22">
        <v>14</v>
      </c>
      <c r="G111" s="22">
        <f t="shared" si="440"/>
        <v>38</v>
      </c>
      <c r="H111" s="22">
        <v>0</v>
      </c>
      <c r="I111" s="22">
        <v>0</v>
      </c>
      <c r="J111" s="22">
        <v>0</v>
      </c>
      <c r="K111" s="22">
        <v>0</v>
      </c>
      <c r="L111" s="22">
        <f t="shared" si="441"/>
        <v>0</v>
      </c>
      <c r="M111" s="22">
        <v>35</v>
      </c>
      <c r="N111" s="22">
        <v>272</v>
      </c>
      <c r="O111" s="22">
        <v>27</v>
      </c>
      <c r="P111" s="22">
        <v>6</v>
      </c>
      <c r="Q111" s="22">
        <f t="shared" si="442"/>
        <v>33</v>
      </c>
      <c r="R111" s="22">
        <v>0</v>
      </c>
      <c r="S111" s="22">
        <v>0</v>
      </c>
      <c r="T111" s="22">
        <v>0</v>
      </c>
      <c r="U111" s="22">
        <v>0</v>
      </c>
      <c r="V111" s="22">
        <f t="shared" si="443"/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f t="shared" si="444"/>
        <v>0</v>
      </c>
      <c r="AB111" s="22">
        <v>0</v>
      </c>
      <c r="AC111" s="22">
        <v>1</v>
      </c>
      <c r="AD111" s="22">
        <v>0</v>
      </c>
      <c r="AE111" s="22">
        <v>0</v>
      </c>
      <c r="AF111" s="22">
        <f t="shared" si="445"/>
        <v>0</v>
      </c>
      <c r="AG111" s="22">
        <v>0</v>
      </c>
      <c r="AH111" s="22">
        <v>0</v>
      </c>
      <c r="AI111" s="22">
        <v>0</v>
      </c>
      <c r="AJ111" s="22">
        <v>0</v>
      </c>
      <c r="AK111" s="22">
        <f t="shared" si="446"/>
        <v>0</v>
      </c>
      <c r="AL111" s="22">
        <v>0</v>
      </c>
      <c r="AM111" s="22">
        <v>0</v>
      </c>
      <c r="AN111" s="22">
        <v>0</v>
      </c>
      <c r="AO111" s="22">
        <v>0</v>
      </c>
      <c r="AP111" s="22">
        <f t="shared" si="447"/>
        <v>0</v>
      </c>
      <c r="AQ111" s="22">
        <f t="shared" si="448"/>
        <v>70</v>
      </c>
      <c r="AR111" s="33">
        <f t="shared" si="449"/>
        <v>410</v>
      </c>
      <c r="AS111" s="23">
        <f t="shared" si="450"/>
        <v>51</v>
      </c>
      <c r="AT111" s="23">
        <f t="shared" si="451"/>
        <v>20</v>
      </c>
      <c r="AU111" s="23">
        <f t="shared" si="452"/>
        <v>71</v>
      </c>
      <c r="AV111" s="28">
        <v>2</v>
      </c>
      <c r="AW111" s="22" t="str">
        <f t="shared" si="453"/>
        <v>0</v>
      </c>
      <c r="AX111" s="22" t="str">
        <f t="shared" si="454"/>
        <v>0</v>
      </c>
      <c r="AY111" s="22">
        <f t="shared" si="455"/>
        <v>0</v>
      </c>
      <c r="AZ111" s="22">
        <f t="shared" si="456"/>
        <v>51</v>
      </c>
      <c r="BA111" s="22">
        <f t="shared" si="457"/>
        <v>20</v>
      </c>
      <c r="BB111" s="22">
        <f t="shared" si="458"/>
        <v>71</v>
      </c>
    </row>
    <row r="112" spans="1:57" s="43" customFormat="1" ht="24.95" customHeight="1" x14ac:dyDescent="0.3">
      <c r="A112" s="41"/>
      <c r="B112" s="42" t="s">
        <v>99</v>
      </c>
      <c r="C112" s="22">
        <v>10</v>
      </c>
      <c r="D112" s="22">
        <v>30</v>
      </c>
      <c r="E112" s="22">
        <v>11</v>
      </c>
      <c r="F112" s="22">
        <v>2</v>
      </c>
      <c r="G112" s="22">
        <f t="shared" si="440"/>
        <v>13</v>
      </c>
      <c r="H112" s="22">
        <v>0</v>
      </c>
      <c r="I112" s="22">
        <v>0</v>
      </c>
      <c r="J112" s="22">
        <v>0</v>
      </c>
      <c r="K112" s="22">
        <v>0</v>
      </c>
      <c r="L112" s="22">
        <f t="shared" si="441"/>
        <v>0</v>
      </c>
      <c r="M112" s="22">
        <v>25</v>
      </c>
      <c r="N112" s="22">
        <v>100</v>
      </c>
      <c r="O112" s="22">
        <v>24</v>
      </c>
      <c r="P112" s="22">
        <v>4</v>
      </c>
      <c r="Q112" s="22">
        <f t="shared" si="442"/>
        <v>28</v>
      </c>
      <c r="R112" s="22">
        <v>0</v>
      </c>
      <c r="S112" s="22">
        <v>0</v>
      </c>
      <c r="T112" s="22">
        <v>0</v>
      </c>
      <c r="U112" s="22">
        <v>0</v>
      </c>
      <c r="V112" s="22">
        <f t="shared" si="443"/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f t="shared" si="444"/>
        <v>0</v>
      </c>
      <c r="AB112" s="22">
        <v>0</v>
      </c>
      <c r="AC112" s="22">
        <v>0</v>
      </c>
      <c r="AD112" s="22">
        <v>0</v>
      </c>
      <c r="AE112" s="22">
        <v>0</v>
      </c>
      <c r="AF112" s="22">
        <f t="shared" si="445"/>
        <v>0</v>
      </c>
      <c r="AG112" s="22">
        <v>0</v>
      </c>
      <c r="AH112" s="22">
        <v>0</v>
      </c>
      <c r="AI112" s="22">
        <v>0</v>
      </c>
      <c r="AJ112" s="22">
        <v>0</v>
      </c>
      <c r="AK112" s="22">
        <f t="shared" si="446"/>
        <v>0</v>
      </c>
      <c r="AL112" s="22">
        <v>0</v>
      </c>
      <c r="AM112" s="22">
        <v>0</v>
      </c>
      <c r="AN112" s="22">
        <v>0</v>
      </c>
      <c r="AO112" s="22">
        <v>0</v>
      </c>
      <c r="AP112" s="22">
        <f t="shared" si="447"/>
        <v>0</v>
      </c>
      <c r="AQ112" s="22">
        <f t="shared" si="448"/>
        <v>35</v>
      </c>
      <c r="AR112" s="33">
        <f t="shared" si="449"/>
        <v>130</v>
      </c>
      <c r="AS112" s="23">
        <f t="shared" si="450"/>
        <v>35</v>
      </c>
      <c r="AT112" s="23">
        <f t="shared" si="451"/>
        <v>6</v>
      </c>
      <c r="AU112" s="23">
        <f t="shared" si="452"/>
        <v>41</v>
      </c>
      <c r="AV112" s="28">
        <v>2</v>
      </c>
      <c r="AW112" s="22" t="str">
        <f t="shared" si="453"/>
        <v>0</v>
      </c>
      <c r="AX112" s="22" t="str">
        <f t="shared" si="454"/>
        <v>0</v>
      </c>
      <c r="AY112" s="22">
        <f t="shared" si="455"/>
        <v>0</v>
      </c>
      <c r="AZ112" s="22">
        <f t="shared" si="456"/>
        <v>35</v>
      </c>
      <c r="BA112" s="22">
        <f t="shared" si="457"/>
        <v>6</v>
      </c>
      <c r="BB112" s="22">
        <f t="shared" si="458"/>
        <v>41</v>
      </c>
    </row>
    <row r="113" spans="1:54" s="3" customFormat="1" ht="24.95" customHeight="1" x14ac:dyDescent="0.3">
      <c r="A113" s="41"/>
      <c r="B113" s="42" t="s">
        <v>122</v>
      </c>
      <c r="C113" s="22">
        <v>10</v>
      </c>
      <c r="D113" s="22">
        <v>24</v>
      </c>
      <c r="E113" s="22">
        <v>12</v>
      </c>
      <c r="F113" s="22">
        <v>2</v>
      </c>
      <c r="G113" s="22">
        <f t="shared" si="440"/>
        <v>14</v>
      </c>
      <c r="H113" s="22">
        <v>0</v>
      </c>
      <c r="I113" s="22">
        <v>0</v>
      </c>
      <c r="J113" s="22">
        <v>0</v>
      </c>
      <c r="K113" s="22">
        <v>0</v>
      </c>
      <c r="L113" s="22">
        <f t="shared" si="441"/>
        <v>0</v>
      </c>
      <c r="M113" s="22">
        <v>25</v>
      </c>
      <c r="N113" s="22">
        <v>64</v>
      </c>
      <c r="O113" s="22">
        <v>19</v>
      </c>
      <c r="P113" s="22">
        <v>3</v>
      </c>
      <c r="Q113" s="22">
        <f t="shared" si="442"/>
        <v>22</v>
      </c>
      <c r="R113" s="22">
        <v>0</v>
      </c>
      <c r="S113" s="22">
        <v>0</v>
      </c>
      <c r="T113" s="22">
        <v>0</v>
      </c>
      <c r="U113" s="22">
        <v>0</v>
      </c>
      <c r="V113" s="22">
        <f t="shared" si="443"/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f t="shared" si="444"/>
        <v>0</v>
      </c>
      <c r="AB113" s="22">
        <v>0</v>
      </c>
      <c r="AC113" s="22">
        <v>1</v>
      </c>
      <c r="AD113" s="22">
        <v>1</v>
      </c>
      <c r="AE113" s="22">
        <v>0</v>
      </c>
      <c r="AF113" s="22">
        <f t="shared" si="445"/>
        <v>1</v>
      </c>
      <c r="AG113" s="22">
        <v>0</v>
      </c>
      <c r="AH113" s="22">
        <v>0</v>
      </c>
      <c r="AI113" s="22">
        <v>0</v>
      </c>
      <c r="AJ113" s="22">
        <v>0</v>
      </c>
      <c r="AK113" s="22">
        <f t="shared" si="446"/>
        <v>0</v>
      </c>
      <c r="AL113" s="22">
        <v>0</v>
      </c>
      <c r="AM113" s="22">
        <v>0</v>
      </c>
      <c r="AN113" s="22">
        <v>0</v>
      </c>
      <c r="AO113" s="22">
        <v>0</v>
      </c>
      <c r="AP113" s="22">
        <f t="shared" si="447"/>
        <v>0</v>
      </c>
      <c r="AQ113" s="22">
        <f t="shared" si="448"/>
        <v>35</v>
      </c>
      <c r="AR113" s="33">
        <f t="shared" si="449"/>
        <v>89</v>
      </c>
      <c r="AS113" s="23">
        <f t="shared" si="450"/>
        <v>32</v>
      </c>
      <c r="AT113" s="23">
        <f t="shared" si="451"/>
        <v>5</v>
      </c>
      <c r="AU113" s="23">
        <f t="shared" si="452"/>
        <v>37</v>
      </c>
      <c r="AV113" s="28">
        <v>2</v>
      </c>
      <c r="AW113" s="22" t="str">
        <f t="shared" si="453"/>
        <v>0</v>
      </c>
      <c r="AX113" s="22" t="str">
        <f t="shared" si="454"/>
        <v>0</v>
      </c>
      <c r="AY113" s="22">
        <f t="shared" si="455"/>
        <v>0</v>
      </c>
      <c r="AZ113" s="22">
        <f t="shared" si="456"/>
        <v>32</v>
      </c>
      <c r="BA113" s="22">
        <f t="shared" si="457"/>
        <v>5</v>
      </c>
      <c r="BB113" s="22">
        <f t="shared" si="458"/>
        <v>37</v>
      </c>
    </row>
    <row r="114" spans="1:54" s="43" customFormat="1" ht="24.95" customHeight="1" x14ac:dyDescent="0.3">
      <c r="A114" s="41"/>
      <c r="B114" s="14" t="s">
        <v>119</v>
      </c>
      <c r="C114" s="22">
        <v>15</v>
      </c>
      <c r="D114" s="22">
        <v>49</v>
      </c>
      <c r="E114" s="22">
        <v>16</v>
      </c>
      <c r="F114" s="22">
        <v>3</v>
      </c>
      <c r="G114" s="22">
        <f t="shared" si="440"/>
        <v>19</v>
      </c>
      <c r="H114" s="22">
        <v>0</v>
      </c>
      <c r="I114" s="22">
        <v>0</v>
      </c>
      <c r="J114" s="22">
        <v>0</v>
      </c>
      <c r="K114" s="22">
        <v>0</v>
      </c>
      <c r="L114" s="22">
        <f t="shared" si="441"/>
        <v>0</v>
      </c>
      <c r="M114" s="22">
        <v>20</v>
      </c>
      <c r="N114" s="22">
        <v>105</v>
      </c>
      <c r="O114" s="22">
        <v>18</v>
      </c>
      <c r="P114" s="22">
        <v>2</v>
      </c>
      <c r="Q114" s="22">
        <f t="shared" si="442"/>
        <v>20</v>
      </c>
      <c r="R114" s="22">
        <v>0</v>
      </c>
      <c r="S114" s="22">
        <v>0</v>
      </c>
      <c r="T114" s="22">
        <v>0</v>
      </c>
      <c r="U114" s="22">
        <v>0</v>
      </c>
      <c r="V114" s="22">
        <f t="shared" si="443"/>
        <v>0</v>
      </c>
      <c r="W114" s="22">
        <v>0</v>
      </c>
      <c r="X114" s="22">
        <v>0</v>
      </c>
      <c r="Y114" s="22">
        <v>0</v>
      </c>
      <c r="Z114" s="22">
        <v>0</v>
      </c>
      <c r="AA114" s="22">
        <f t="shared" si="444"/>
        <v>0</v>
      </c>
      <c r="AB114" s="22">
        <v>0</v>
      </c>
      <c r="AC114" s="22">
        <v>0</v>
      </c>
      <c r="AD114" s="22">
        <v>0</v>
      </c>
      <c r="AE114" s="22">
        <v>0</v>
      </c>
      <c r="AF114" s="22">
        <f t="shared" si="445"/>
        <v>0</v>
      </c>
      <c r="AG114" s="22">
        <v>0</v>
      </c>
      <c r="AH114" s="22">
        <v>0</v>
      </c>
      <c r="AI114" s="22">
        <v>0</v>
      </c>
      <c r="AJ114" s="22">
        <v>0</v>
      </c>
      <c r="AK114" s="22">
        <f t="shared" si="446"/>
        <v>0</v>
      </c>
      <c r="AL114" s="22">
        <v>0</v>
      </c>
      <c r="AM114" s="22">
        <v>0</v>
      </c>
      <c r="AN114" s="22">
        <v>0</v>
      </c>
      <c r="AO114" s="22">
        <v>0</v>
      </c>
      <c r="AP114" s="22">
        <f t="shared" si="447"/>
        <v>0</v>
      </c>
      <c r="AQ114" s="22">
        <f t="shared" si="448"/>
        <v>35</v>
      </c>
      <c r="AR114" s="33">
        <f t="shared" si="449"/>
        <v>154</v>
      </c>
      <c r="AS114" s="23">
        <f t="shared" si="450"/>
        <v>34</v>
      </c>
      <c r="AT114" s="23">
        <f t="shared" si="451"/>
        <v>5</v>
      </c>
      <c r="AU114" s="23">
        <f t="shared" si="452"/>
        <v>39</v>
      </c>
      <c r="AV114" s="28">
        <v>2</v>
      </c>
      <c r="AW114" s="22" t="str">
        <f t="shared" si="453"/>
        <v>0</v>
      </c>
      <c r="AX114" s="22" t="str">
        <f t="shared" si="454"/>
        <v>0</v>
      </c>
      <c r="AY114" s="22">
        <f t="shared" si="455"/>
        <v>0</v>
      </c>
      <c r="AZ114" s="22">
        <f t="shared" si="456"/>
        <v>34</v>
      </c>
      <c r="BA114" s="22">
        <f t="shared" si="457"/>
        <v>5</v>
      </c>
      <c r="BB114" s="22">
        <f t="shared" si="458"/>
        <v>39</v>
      </c>
    </row>
    <row r="115" spans="1:54" s="43" customFormat="1" ht="24.95" customHeight="1" x14ac:dyDescent="0.3">
      <c r="A115" s="41"/>
      <c r="B115" s="42" t="s">
        <v>120</v>
      </c>
      <c r="C115" s="22">
        <v>15</v>
      </c>
      <c r="D115" s="22">
        <v>36</v>
      </c>
      <c r="E115" s="22">
        <v>15</v>
      </c>
      <c r="F115" s="22">
        <v>4</v>
      </c>
      <c r="G115" s="22">
        <f t="shared" si="440"/>
        <v>19</v>
      </c>
      <c r="H115" s="22">
        <v>0</v>
      </c>
      <c r="I115" s="22">
        <v>0</v>
      </c>
      <c r="J115" s="22">
        <v>0</v>
      </c>
      <c r="K115" s="22">
        <v>0</v>
      </c>
      <c r="L115" s="22">
        <f t="shared" si="441"/>
        <v>0</v>
      </c>
      <c r="M115" s="22">
        <v>20</v>
      </c>
      <c r="N115" s="22">
        <v>81</v>
      </c>
      <c r="O115" s="22">
        <v>18</v>
      </c>
      <c r="P115" s="22">
        <v>0</v>
      </c>
      <c r="Q115" s="22">
        <f t="shared" si="442"/>
        <v>18</v>
      </c>
      <c r="R115" s="22">
        <v>0</v>
      </c>
      <c r="S115" s="22">
        <v>0</v>
      </c>
      <c r="T115" s="22">
        <v>0</v>
      </c>
      <c r="U115" s="22">
        <v>0</v>
      </c>
      <c r="V115" s="22">
        <f t="shared" si="443"/>
        <v>0</v>
      </c>
      <c r="W115" s="22">
        <v>0</v>
      </c>
      <c r="X115" s="22">
        <v>0</v>
      </c>
      <c r="Y115" s="22">
        <v>0</v>
      </c>
      <c r="Z115" s="22">
        <v>0</v>
      </c>
      <c r="AA115" s="22">
        <f t="shared" si="444"/>
        <v>0</v>
      </c>
      <c r="AB115" s="22">
        <v>0</v>
      </c>
      <c r="AC115" s="22">
        <v>0</v>
      </c>
      <c r="AD115" s="22">
        <v>0</v>
      </c>
      <c r="AE115" s="22">
        <v>0</v>
      </c>
      <c r="AF115" s="22">
        <f t="shared" si="445"/>
        <v>0</v>
      </c>
      <c r="AG115" s="22">
        <v>0</v>
      </c>
      <c r="AH115" s="22">
        <v>0</v>
      </c>
      <c r="AI115" s="22">
        <v>0</v>
      </c>
      <c r="AJ115" s="22">
        <v>0</v>
      </c>
      <c r="AK115" s="22">
        <f t="shared" si="446"/>
        <v>0</v>
      </c>
      <c r="AL115" s="22">
        <v>0</v>
      </c>
      <c r="AM115" s="22">
        <v>0</v>
      </c>
      <c r="AN115" s="22">
        <v>0</v>
      </c>
      <c r="AO115" s="22">
        <v>0</v>
      </c>
      <c r="AP115" s="22">
        <f t="shared" si="447"/>
        <v>0</v>
      </c>
      <c r="AQ115" s="22">
        <f t="shared" si="448"/>
        <v>35</v>
      </c>
      <c r="AR115" s="33">
        <f t="shared" si="449"/>
        <v>117</v>
      </c>
      <c r="AS115" s="23">
        <f t="shared" si="450"/>
        <v>33</v>
      </c>
      <c r="AT115" s="23">
        <f t="shared" si="451"/>
        <v>4</v>
      </c>
      <c r="AU115" s="23">
        <f t="shared" si="452"/>
        <v>37</v>
      </c>
      <c r="AV115" s="28">
        <v>2</v>
      </c>
      <c r="AW115" s="22" t="str">
        <f t="shared" si="453"/>
        <v>0</v>
      </c>
      <c r="AX115" s="22" t="str">
        <f t="shared" si="454"/>
        <v>0</v>
      </c>
      <c r="AY115" s="22">
        <f t="shared" si="455"/>
        <v>0</v>
      </c>
      <c r="AZ115" s="22">
        <f t="shared" si="456"/>
        <v>33</v>
      </c>
      <c r="BA115" s="22">
        <f t="shared" si="457"/>
        <v>4</v>
      </c>
      <c r="BB115" s="22">
        <f t="shared" si="458"/>
        <v>37</v>
      </c>
    </row>
    <row r="116" spans="1:54" s="2" customFormat="1" ht="24.95" customHeight="1" x14ac:dyDescent="0.3">
      <c r="A116" s="4"/>
      <c r="B116" s="25" t="s">
        <v>58</v>
      </c>
      <c r="C116" s="46">
        <f>SUM(C105:C115)</f>
        <v>180</v>
      </c>
      <c r="D116" s="46">
        <f>SUM(D105:D115)</f>
        <v>569</v>
      </c>
      <c r="E116" s="46">
        <f t="shared" ref="E116:AG116" si="465">SUM(E105:E115)</f>
        <v>152</v>
      </c>
      <c r="F116" s="46">
        <f t="shared" si="465"/>
        <v>32</v>
      </c>
      <c r="G116" s="46">
        <f t="shared" si="465"/>
        <v>184</v>
      </c>
      <c r="H116" s="46">
        <f t="shared" si="465"/>
        <v>0</v>
      </c>
      <c r="I116" s="46">
        <f t="shared" ref="I116" si="466">SUM(I105:I115)</f>
        <v>0</v>
      </c>
      <c r="J116" s="46">
        <f t="shared" si="465"/>
        <v>0</v>
      </c>
      <c r="K116" s="46">
        <f t="shared" si="465"/>
        <v>0</v>
      </c>
      <c r="L116" s="46">
        <f t="shared" si="465"/>
        <v>0</v>
      </c>
      <c r="M116" s="46">
        <f>SUM(M105:M115)</f>
        <v>275</v>
      </c>
      <c r="N116" s="46">
        <f>SUM(N105:N115)</f>
        <v>1388</v>
      </c>
      <c r="O116" s="46">
        <f t="shared" ref="O116:R116" si="467">SUM(O105:O115)</f>
        <v>253</v>
      </c>
      <c r="P116" s="46">
        <f t="shared" si="467"/>
        <v>25</v>
      </c>
      <c r="Q116" s="46">
        <f t="shared" si="467"/>
        <v>278</v>
      </c>
      <c r="R116" s="46">
        <f t="shared" si="467"/>
        <v>0</v>
      </c>
      <c r="S116" s="46">
        <f t="shared" ref="S116" si="468">SUM(S105:S115)</f>
        <v>0</v>
      </c>
      <c r="T116" s="46">
        <f t="shared" ref="T116:W116" si="469">SUM(T105:T115)</f>
        <v>0</v>
      </c>
      <c r="U116" s="46">
        <f t="shared" si="469"/>
        <v>0</v>
      </c>
      <c r="V116" s="46">
        <f t="shared" si="469"/>
        <v>0</v>
      </c>
      <c r="W116" s="46">
        <f t="shared" si="469"/>
        <v>0</v>
      </c>
      <c r="X116" s="46">
        <f t="shared" ref="X116" si="470">SUM(X105:X115)</f>
        <v>0</v>
      </c>
      <c r="Y116" s="46">
        <f t="shared" ref="Y116:AB116" si="471">SUM(Y105:Y115)</f>
        <v>0</v>
      </c>
      <c r="Z116" s="46">
        <f t="shared" si="471"/>
        <v>0</v>
      </c>
      <c r="AA116" s="46">
        <f t="shared" si="471"/>
        <v>0</v>
      </c>
      <c r="AB116" s="46">
        <f t="shared" si="471"/>
        <v>0</v>
      </c>
      <c r="AC116" s="46">
        <f t="shared" ref="AC116" si="472">SUM(AC105:AC115)</f>
        <v>8</v>
      </c>
      <c r="AD116" s="46">
        <f t="shared" ref="AD116:AF116" si="473">SUM(AD105:AD115)</f>
        <v>6</v>
      </c>
      <c r="AE116" s="46">
        <f t="shared" si="473"/>
        <v>0</v>
      </c>
      <c r="AF116" s="46">
        <f t="shared" si="473"/>
        <v>6</v>
      </c>
      <c r="AG116" s="46">
        <f t="shared" si="465"/>
        <v>0</v>
      </c>
      <c r="AH116" s="46">
        <f t="shared" ref="AH116" si="474">SUM(AH105:AH115)</f>
        <v>0</v>
      </c>
      <c r="AI116" s="46">
        <f t="shared" ref="AI116:BB116" si="475">SUM(AI105:AI115)</f>
        <v>0</v>
      </c>
      <c r="AJ116" s="46">
        <f t="shared" si="475"/>
        <v>0</v>
      </c>
      <c r="AK116" s="46">
        <f t="shared" si="475"/>
        <v>0</v>
      </c>
      <c r="AL116" s="46">
        <f t="shared" si="475"/>
        <v>0</v>
      </c>
      <c r="AM116" s="46">
        <f t="shared" si="475"/>
        <v>0</v>
      </c>
      <c r="AN116" s="46">
        <f t="shared" ref="AN116:AP116" si="476">SUM(AN105:AN115)</f>
        <v>0</v>
      </c>
      <c r="AO116" s="46">
        <f t="shared" si="476"/>
        <v>0</v>
      </c>
      <c r="AP116" s="46">
        <f t="shared" si="476"/>
        <v>0</v>
      </c>
      <c r="AQ116" s="46">
        <f t="shared" si="475"/>
        <v>455</v>
      </c>
      <c r="AR116" s="46">
        <f t="shared" ref="AR116" si="477">SUM(AR105:AR115)</f>
        <v>1965</v>
      </c>
      <c r="AS116" s="46">
        <f t="shared" si="475"/>
        <v>411</v>
      </c>
      <c r="AT116" s="46">
        <f t="shared" si="475"/>
        <v>57</v>
      </c>
      <c r="AU116" s="46">
        <f t="shared" si="475"/>
        <v>468</v>
      </c>
      <c r="AV116" s="46">
        <f t="shared" si="475"/>
        <v>22</v>
      </c>
      <c r="AW116" s="46">
        <f t="shared" si="475"/>
        <v>0</v>
      </c>
      <c r="AX116" s="46">
        <f t="shared" si="475"/>
        <v>0</v>
      </c>
      <c r="AY116" s="46">
        <f t="shared" si="475"/>
        <v>0</v>
      </c>
      <c r="AZ116" s="46">
        <f t="shared" si="475"/>
        <v>411</v>
      </c>
      <c r="BA116" s="46">
        <f t="shared" si="475"/>
        <v>57</v>
      </c>
      <c r="BB116" s="26">
        <f t="shared" si="475"/>
        <v>468</v>
      </c>
    </row>
    <row r="117" spans="1:54" s="2" customFormat="1" ht="24.95" customHeight="1" x14ac:dyDescent="0.3">
      <c r="A117" s="4"/>
      <c r="B117" s="25" t="s">
        <v>60</v>
      </c>
      <c r="C117" s="46">
        <f>C100+C116+C103</f>
        <v>280</v>
      </c>
      <c r="D117" s="46">
        <f t="shared" ref="D117:BB117" si="478">D100+D116+D103</f>
        <v>795</v>
      </c>
      <c r="E117" s="46">
        <f t="shared" si="478"/>
        <v>210</v>
      </c>
      <c r="F117" s="46">
        <f t="shared" si="478"/>
        <v>58</v>
      </c>
      <c r="G117" s="46">
        <f t="shared" si="478"/>
        <v>268</v>
      </c>
      <c r="H117" s="46">
        <f t="shared" si="478"/>
        <v>240</v>
      </c>
      <c r="I117" s="46">
        <f t="shared" si="478"/>
        <v>951</v>
      </c>
      <c r="J117" s="46">
        <f t="shared" si="478"/>
        <v>146</v>
      </c>
      <c r="K117" s="46">
        <f t="shared" si="478"/>
        <v>189</v>
      </c>
      <c r="L117" s="46">
        <f t="shared" si="478"/>
        <v>335</v>
      </c>
      <c r="M117" s="46">
        <f t="shared" si="478"/>
        <v>475</v>
      </c>
      <c r="N117" s="46">
        <f t="shared" si="478"/>
        <v>1893</v>
      </c>
      <c r="O117" s="46">
        <f t="shared" si="478"/>
        <v>374</v>
      </c>
      <c r="P117" s="46">
        <f t="shared" si="478"/>
        <v>38</v>
      </c>
      <c r="Q117" s="46">
        <f t="shared" si="478"/>
        <v>412</v>
      </c>
      <c r="R117" s="46">
        <f t="shared" si="478"/>
        <v>170</v>
      </c>
      <c r="S117" s="46">
        <f t="shared" si="478"/>
        <v>392</v>
      </c>
      <c r="T117" s="46">
        <f t="shared" si="478"/>
        <v>140</v>
      </c>
      <c r="U117" s="46">
        <f t="shared" si="478"/>
        <v>52</v>
      </c>
      <c r="V117" s="46">
        <f t="shared" si="478"/>
        <v>192</v>
      </c>
      <c r="W117" s="46">
        <f t="shared" si="478"/>
        <v>0</v>
      </c>
      <c r="X117" s="46">
        <f t="shared" si="478"/>
        <v>0</v>
      </c>
      <c r="Y117" s="46">
        <f t="shared" si="478"/>
        <v>0</v>
      </c>
      <c r="Z117" s="46">
        <f t="shared" si="478"/>
        <v>0</v>
      </c>
      <c r="AA117" s="46">
        <f t="shared" si="478"/>
        <v>0</v>
      </c>
      <c r="AB117" s="46">
        <f t="shared" si="478"/>
        <v>0</v>
      </c>
      <c r="AC117" s="46">
        <f t="shared" si="478"/>
        <v>42</v>
      </c>
      <c r="AD117" s="46">
        <f t="shared" si="478"/>
        <v>30</v>
      </c>
      <c r="AE117" s="46">
        <f t="shared" si="478"/>
        <v>6</v>
      </c>
      <c r="AF117" s="46">
        <f t="shared" si="478"/>
        <v>36</v>
      </c>
      <c r="AG117" s="46">
        <f t="shared" si="478"/>
        <v>190</v>
      </c>
      <c r="AH117" s="46">
        <f t="shared" si="478"/>
        <v>251</v>
      </c>
      <c r="AI117" s="46">
        <f t="shared" si="478"/>
        <v>51</v>
      </c>
      <c r="AJ117" s="46">
        <f t="shared" si="478"/>
        <v>44</v>
      </c>
      <c r="AK117" s="46">
        <f t="shared" si="478"/>
        <v>95</v>
      </c>
      <c r="AL117" s="46">
        <f t="shared" si="478"/>
        <v>35</v>
      </c>
      <c r="AM117" s="46">
        <f t="shared" si="478"/>
        <v>37</v>
      </c>
      <c r="AN117" s="46">
        <f t="shared" si="478"/>
        <v>28</v>
      </c>
      <c r="AO117" s="46">
        <f t="shared" si="478"/>
        <v>7</v>
      </c>
      <c r="AP117" s="46">
        <f t="shared" si="478"/>
        <v>35</v>
      </c>
      <c r="AQ117" s="46">
        <f t="shared" si="478"/>
        <v>1390</v>
      </c>
      <c r="AR117" s="46">
        <f t="shared" si="478"/>
        <v>4361</v>
      </c>
      <c r="AS117" s="46">
        <f t="shared" si="478"/>
        <v>979</v>
      </c>
      <c r="AT117" s="46">
        <f t="shared" si="478"/>
        <v>394</v>
      </c>
      <c r="AU117" s="46">
        <f t="shared" si="478"/>
        <v>1373</v>
      </c>
      <c r="AV117" s="46">
        <f t="shared" si="478"/>
        <v>24</v>
      </c>
      <c r="AW117" s="46">
        <f t="shared" si="478"/>
        <v>0</v>
      </c>
      <c r="AX117" s="46">
        <f t="shared" si="478"/>
        <v>0</v>
      </c>
      <c r="AY117" s="46">
        <f t="shared" si="478"/>
        <v>0</v>
      </c>
      <c r="AZ117" s="46">
        <f t="shared" si="478"/>
        <v>979</v>
      </c>
      <c r="BA117" s="46">
        <f t="shared" si="478"/>
        <v>394</v>
      </c>
      <c r="BB117" s="26">
        <f t="shared" si="478"/>
        <v>1373</v>
      </c>
    </row>
    <row r="118" spans="1:54" s="2" customFormat="1" ht="24.95" customHeight="1" x14ac:dyDescent="0.3">
      <c r="A118" s="4"/>
      <c r="B118" s="11" t="s">
        <v>150</v>
      </c>
      <c r="C118" s="46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6"/>
    </row>
    <row r="119" spans="1:54" ht="24.95" customHeight="1" x14ac:dyDescent="0.3">
      <c r="A119" s="20"/>
      <c r="B119" s="5" t="s">
        <v>91</v>
      </c>
      <c r="C119" s="38"/>
      <c r="D119" s="126"/>
      <c r="E119" s="39"/>
      <c r="F119" s="39"/>
      <c r="G119" s="34"/>
      <c r="H119" s="39"/>
      <c r="I119" s="39"/>
      <c r="J119" s="40"/>
      <c r="K119" s="40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9"/>
      <c r="AH119" s="39"/>
      <c r="AI119" s="39"/>
      <c r="AJ119" s="39"/>
      <c r="AK119" s="34"/>
      <c r="AL119" s="34"/>
      <c r="AM119" s="34"/>
      <c r="AN119" s="34"/>
      <c r="AO119" s="34"/>
      <c r="AP119" s="34"/>
      <c r="AQ119" s="34"/>
      <c r="AR119" s="34"/>
      <c r="AS119" s="35"/>
      <c r="AT119" s="35"/>
      <c r="AU119" s="35"/>
      <c r="AV119" s="45"/>
      <c r="AW119" s="35"/>
      <c r="AX119" s="35"/>
      <c r="AY119" s="35"/>
      <c r="AZ119" s="35"/>
      <c r="BA119" s="35"/>
      <c r="BB119" s="37"/>
    </row>
    <row r="120" spans="1:54" ht="24.95" customHeight="1" x14ac:dyDescent="0.3">
      <c r="A120" s="4"/>
      <c r="B120" s="21" t="s">
        <v>16</v>
      </c>
      <c r="C120" s="22">
        <v>0</v>
      </c>
      <c r="D120" s="22">
        <v>0</v>
      </c>
      <c r="E120" s="22">
        <v>0</v>
      </c>
      <c r="F120" s="22">
        <v>0</v>
      </c>
      <c r="G120" s="22">
        <f t="shared" ref="G120:G125" si="479">E120+F120</f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f t="shared" ref="L120:L125" si="480">J120+K120</f>
        <v>0</v>
      </c>
      <c r="M120" s="22">
        <v>35</v>
      </c>
      <c r="N120" s="22">
        <f>10+16</f>
        <v>26</v>
      </c>
      <c r="O120" s="22">
        <f>14+6</f>
        <v>20</v>
      </c>
      <c r="P120" s="22">
        <f>2+2</f>
        <v>4</v>
      </c>
      <c r="Q120" s="22">
        <f t="shared" ref="Q120:Q125" si="481">O120+P120</f>
        <v>24</v>
      </c>
      <c r="R120" s="22">
        <v>0</v>
      </c>
      <c r="S120" s="22">
        <v>0</v>
      </c>
      <c r="T120" s="22">
        <v>0</v>
      </c>
      <c r="U120" s="22">
        <v>0</v>
      </c>
      <c r="V120" s="22">
        <f t="shared" ref="V120:V125" si="482">T120+U120</f>
        <v>0</v>
      </c>
      <c r="W120" s="22">
        <v>0</v>
      </c>
      <c r="X120" s="22">
        <v>0</v>
      </c>
      <c r="Y120" s="22">
        <v>0</v>
      </c>
      <c r="Z120" s="22">
        <v>0</v>
      </c>
      <c r="AA120" s="22">
        <f t="shared" ref="AA120:AA125" si="483">Y120+Z120</f>
        <v>0</v>
      </c>
      <c r="AB120" s="22">
        <v>0</v>
      </c>
      <c r="AC120" s="22">
        <v>2</v>
      </c>
      <c r="AD120" s="22">
        <v>1</v>
      </c>
      <c r="AE120" s="22">
        <v>0</v>
      </c>
      <c r="AF120" s="22">
        <f t="shared" ref="AF120:AF125" si="484">AD120+AE120</f>
        <v>1</v>
      </c>
      <c r="AG120" s="22">
        <v>0</v>
      </c>
      <c r="AH120" s="22">
        <v>0</v>
      </c>
      <c r="AI120" s="22">
        <v>0</v>
      </c>
      <c r="AJ120" s="22">
        <v>0</v>
      </c>
      <c r="AK120" s="22">
        <f t="shared" ref="AK120:AK125" si="485">AI120+AJ120</f>
        <v>0</v>
      </c>
      <c r="AL120" s="22">
        <v>0</v>
      </c>
      <c r="AM120" s="22">
        <v>0</v>
      </c>
      <c r="AN120" s="22">
        <v>0</v>
      </c>
      <c r="AO120" s="22">
        <v>0</v>
      </c>
      <c r="AP120" s="22">
        <f t="shared" ref="AP120:AP125" si="486">AN120+AO120</f>
        <v>0</v>
      </c>
      <c r="AQ120" s="22">
        <f t="shared" ref="AQ120:AQ125" si="487">C120+H120+AG120+M120+R120+W120+AB120</f>
        <v>35</v>
      </c>
      <c r="AR120" s="33">
        <f t="shared" ref="AR120:AR125" si="488">D120+I120+N120+S120+X120+AC120+AH120</f>
        <v>28</v>
      </c>
      <c r="AS120" s="23">
        <f t="shared" ref="AS120:AS125" si="489">E120+J120+O120+T120+Y120+AD120+AI120</f>
        <v>21</v>
      </c>
      <c r="AT120" s="23">
        <f t="shared" ref="AT120:AT125" si="490">F120+K120+P120+U120+Z120+AE120+AJ120</f>
        <v>4</v>
      </c>
      <c r="AU120" s="23">
        <f t="shared" ref="AU120:AU125" si="491">G120+L120+Q120+V120+AA120+AF120+AK120</f>
        <v>25</v>
      </c>
      <c r="AV120" s="24">
        <v>2</v>
      </c>
      <c r="AW120" s="23" t="str">
        <f t="shared" ref="AW120:AW125" si="492">IF(AV120=1,AS120,"0")</f>
        <v>0</v>
      </c>
      <c r="AX120" s="23" t="str">
        <f t="shared" ref="AX120:AX125" si="493">IF(AV120=1,AT120,"0")</f>
        <v>0</v>
      </c>
      <c r="AY120" s="23">
        <f t="shared" ref="AY120:AY125" si="494">AW120+AX120</f>
        <v>0</v>
      </c>
      <c r="AZ120" s="23">
        <f t="shared" ref="AZ120:AZ125" si="495">IF(AV120=2,AS120,"0")</f>
        <v>21</v>
      </c>
      <c r="BA120" s="23">
        <f t="shared" ref="BA120:BA125" si="496">IF(AV120=2,AT120,"0")</f>
        <v>4</v>
      </c>
      <c r="BB120" s="23">
        <f t="shared" ref="BB120:BB125" si="497">AZ120+BA120</f>
        <v>25</v>
      </c>
    </row>
    <row r="121" spans="1:54" ht="24.95" customHeight="1" x14ac:dyDescent="0.3">
      <c r="A121" s="20"/>
      <c r="B121" s="21" t="s">
        <v>136</v>
      </c>
      <c r="C121" s="22">
        <v>0</v>
      </c>
      <c r="D121" s="22">
        <v>0</v>
      </c>
      <c r="E121" s="22">
        <v>1</v>
      </c>
      <c r="F121" s="22">
        <v>0</v>
      </c>
      <c r="G121" s="22">
        <f t="shared" si="479"/>
        <v>1</v>
      </c>
      <c r="H121" s="22">
        <v>0</v>
      </c>
      <c r="I121" s="22">
        <v>0</v>
      </c>
      <c r="J121" s="22">
        <v>0</v>
      </c>
      <c r="K121" s="22">
        <v>0</v>
      </c>
      <c r="L121" s="22">
        <f t="shared" si="480"/>
        <v>0</v>
      </c>
      <c r="M121" s="22">
        <v>35</v>
      </c>
      <c r="N121" s="22">
        <f>64+38</f>
        <v>102</v>
      </c>
      <c r="O121" s="22">
        <f>30+17</f>
        <v>47</v>
      </c>
      <c r="P121" s="22">
        <v>0</v>
      </c>
      <c r="Q121" s="22">
        <f t="shared" si="481"/>
        <v>47</v>
      </c>
      <c r="R121" s="22">
        <v>0</v>
      </c>
      <c r="S121" s="22">
        <v>0</v>
      </c>
      <c r="T121" s="22">
        <v>0</v>
      </c>
      <c r="U121" s="22">
        <v>0</v>
      </c>
      <c r="V121" s="22">
        <f t="shared" si="482"/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f t="shared" si="483"/>
        <v>0</v>
      </c>
      <c r="AB121" s="22">
        <v>0</v>
      </c>
      <c r="AC121" s="22">
        <v>0</v>
      </c>
      <c r="AD121" s="22">
        <v>0</v>
      </c>
      <c r="AE121" s="22">
        <v>0</v>
      </c>
      <c r="AF121" s="22">
        <f t="shared" si="484"/>
        <v>0</v>
      </c>
      <c r="AG121" s="22">
        <v>0</v>
      </c>
      <c r="AH121" s="22">
        <v>0</v>
      </c>
      <c r="AI121" s="22">
        <v>0</v>
      </c>
      <c r="AJ121" s="22">
        <v>0</v>
      </c>
      <c r="AK121" s="22">
        <f t="shared" si="485"/>
        <v>0</v>
      </c>
      <c r="AL121" s="22">
        <v>0</v>
      </c>
      <c r="AM121" s="22">
        <v>0</v>
      </c>
      <c r="AN121" s="22">
        <v>0</v>
      </c>
      <c r="AO121" s="22">
        <v>0</v>
      </c>
      <c r="AP121" s="22">
        <f t="shared" si="486"/>
        <v>0</v>
      </c>
      <c r="AQ121" s="22">
        <f t="shared" si="487"/>
        <v>35</v>
      </c>
      <c r="AR121" s="33">
        <f t="shared" si="488"/>
        <v>102</v>
      </c>
      <c r="AS121" s="23">
        <f t="shared" si="489"/>
        <v>48</v>
      </c>
      <c r="AT121" s="23">
        <f t="shared" si="490"/>
        <v>0</v>
      </c>
      <c r="AU121" s="23">
        <f t="shared" si="491"/>
        <v>48</v>
      </c>
      <c r="AV121" s="24">
        <v>2</v>
      </c>
      <c r="AW121" s="23" t="str">
        <f t="shared" si="492"/>
        <v>0</v>
      </c>
      <c r="AX121" s="23" t="str">
        <f t="shared" si="493"/>
        <v>0</v>
      </c>
      <c r="AY121" s="23">
        <f t="shared" si="494"/>
        <v>0</v>
      </c>
      <c r="AZ121" s="23">
        <f t="shared" si="495"/>
        <v>48</v>
      </c>
      <c r="BA121" s="23">
        <f t="shared" si="496"/>
        <v>0</v>
      </c>
      <c r="BB121" s="23">
        <f t="shared" si="497"/>
        <v>48</v>
      </c>
    </row>
    <row r="122" spans="1:54" ht="24.95" customHeight="1" x14ac:dyDescent="0.3">
      <c r="A122" s="20"/>
      <c r="B122" s="21" t="s">
        <v>71</v>
      </c>
      <c r="C122" s="22">
        <v>0</v>
      </c>
      <c r="D122" s="22">
        <v>0</v>
      </c>
      <c r="E122" s="22">
        <v>0</v>
      </c>
      <c r="F122" s="22">
        <v>0</v>
      </c>
      <c r="G122" s="22">
        <f t="shared" si="479"/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f t="shared" si="480"/>
        <v>0</v>
      </c>
      <c r="M122" s="22">
        <v>35</v>
      </c>
      <c r="N122" s="22">
        <f>95+53</f>
        <v>148</v>
      </c>
      <c r="O122" s="22">
        <f>32+8</f>
        <v>40</v>
      </c>
      <c r="P122" s="22">
        <v>4</v>
      </c>
      <c r="Q122" s="22">
        <f t="shared" si="481"/>
        <v>44</v>
      </c>
      <c r="R122" s="22">
        <v>0</v>
      </c>
      <c r="S122" s="22">
        <v>0</v>
      </c>
      <c r="T122" s="22">
        <v>0</v>
      </c>
      <c r="U122" s="22">
        <v>0</v>
      </c>
      <c r="V122" s="22">
        <f t="shared" si="482"/>
        <v>0</v>
      </c>
      <c r="W122" s="22">
        <v>0</v>
      </c>
      <c r="X122" s="22">
        <v>0</v>
      </c>
      <c r="Y122" s="22">
        <v>0</v>
      </c>
      <c r="Z122" s="22">
        <v>0</v>
      </c>
      <c r="AA122" s="22">
        <f t="shared" si="483"/>
        <v>0</v>
      </c>
      <c r="AB122" s="22">
        <v>0</v>
      </c>
      <c r="AC122" s="22">
        <v>0</v>
      </c>
      <c r="AD122" s="22">
        <v>0</v>
      </c>
      <c r="AE122" s="22">
        <v>0</v>
      </c>
      <c r="AF122" s="22">
        <f t="shared" si="484"/>
        <v>0</v>
      </c>
      <c r="AG122" s="22">
        <v>0</v>
      </c>
      <c r="AH122" s="22">
        <v>0</v>
      </c>
      <c r="AI122" s="22">
        <v>0</v>
      </c>
      <c r="AJ122" s="22">
        <v>0</v>
      </c>
      <c r="AK122" s="22">
        <f t="shared" si="485"/>
        <v>0</v>
      </c>
      <c r="AL122" s="22">
        <v>0</v>
      </c>
      <c r="AM122" s="22">
        <v>0</v>
      </c>
      <c r="AN122" s="22">
        <v>0</v>
      </c>
      <c r="AO122" s="22">
        <v>0</v>
      </c>
      <c r="AP122" s="22">
        <f t="shared" si="486"/>
        <v>0</v>
      </c>
      <c r="AQ122" s="22">
        <f t="shared" si="487"/>
        <v>35</v>
      </c>
      <c r="AR122" s="33">
        <f t="shared" si="488"/>
        <v>148</v>
      </c>
      <c r="AS122" s="23">
        <f t="shared" si="489"/>
        <v>40</v>
      </c>
      <c r="AT122" s="23">
        <f t="shared" si="490"/>
        <v>4</v>
      </c>
      <c r="AU122" s="23">
        <f t="shared" si="491"/>
        <v>44</v>
      </c>
      <c r="AV122" s="24">
        <v>2</v>
      </c>
      <c r="AW122" s="23" t="str">
        <f t="shared" si="492"/>
        <v>0</v>
      </c>
      <c r="AX122" s="23" t="str">
        <f t="shared" si="493"/>
        <v>0</v>
      </c>
      <c r="AY122" s="23">
        <f t="shared" si="494"/>
        <v>0</v>
      </c>
      <c r="AZ122" s="23">
        <f t="shared" si="495"/>
        <v>40</v>
      </c>
      <c r="BA122" s="23">
        <f t="shared" si="496"/>
        <v>4</v>
      </c>
      <c r="BB122" s="23">
        <f t="shared" si="497"/>
        <v>44</v>
      </c>
    </row>
    <row r="123" spans="1:54" ht="24.95" customHeight="1" x14ac:dyDescent="0.3">
      <c r="A123" s="20"/>
      <c r="B123" s="21" t="s">
        <v>13</v>
      </c>
      <c r="C123" s="22">
        <v>0</v>
      </c>
      <c r="D123" s="22">
        <v>0</v>
      </c>
      <c r="E123" s="22">
        <v>1</v>
      </c>
      <c r="F123" s="22">
        <v>0</v>
      </c>
      <c r="G123" s="22">
        <f t="shared" si="479"/>
        <v>1</v>
      </c>
      <c r="H123" s="22">
        <v>0</v>
      </c>
      <c r="I123" s="22">
        <v>0</v>
      </c>
      <c r="J123" s="22">
        <v>0</v>
      </c>
      <c r="K123" s="22">
        <v>0</v>
      </c>
      <c r="L123" s="22">
        <f t="shared" si="480"/>
        <v>0</v>
      </c>
      <c r="M123" s="22">
        <v>35</v>
      </c>
      <c r="N123" s="22">
        <f>35+57</f>
        <v>92</v>
      </c>
      <c r="O123" s="22">
        <f>34+14</f>
        <v>48</v>
      </c>
      <c r="P123" s="22">
        <f>3+4</f>
        <v>7</v>
      </c>
      <c r="Q123" s="22">
        <f t="shared" si="481"/>
        <v>55</v>
      </c>
      <c r="R123" s="22">
        <v>0</v>
      </c>
      <c r="S123" s="22">
        <v>0</v>
      </c>
      <c r="T123" s="22">
        <v>0</v>
      </c>
      <c r="U123" s="22">
        <v>0</v>
      </c>
      <c r="V123" s="22">
        <f t="shared" si="482"/>
        <v>0</v>
      </c>
      <c r="W123" s="22">
        <v>0</v>
      </c>
      <c r="X123" s="22">
        <v>0</v>
      </c>
      <c r="Y123" s="22">
        <v>0</v>
      </c>
      <c r="Z123" s="22">
        <v>0</v>
      </c>
      <c r="AA123" s="22">
        <f t="shared" si="483"/>
        <v>0</v>
      </c>
      <c r="AB123" s="22">
        <v>0</v>
      </c>
      <c r="AC123" s="22">
        <v>0</v>
      </c>
      <c r="AD123" s="22">
        <v>0</v>
      </c>
      <c r="AE123" s="22">
        <v>0</v>
      </c>
      <c r="AF123" s="22">
        <f t="shared" si="484"/>
        <v>0</v>
      </c>
      <c r="AG123" s="22">
        <v>0</v>
      </c>
      <c r="AH123" s="22">
        <v>0</v>
      </c>
      <c r="AI123" s="22">
        <v>0</v>
      </c>
      <c r="AJ123" s="22">
        <v>0</v>
      </c>
      <c r="AK123" s="22">
        <f t="shared" si="485"/>
        <v>0</v>
      </c>
      <c r="AL123" s="22">
        <v>0</v>
      </c>
      <c r="AM123" s="22">
        <v>0</v>
      </c>
      <c r="AN123" s="22">
        <v>0</v>
      </c>
      <c r="AO123" s="22">
        <v>0</v>
      </c>
      <c r="AP123" s="22">
        <f t="shared" si="486"/>
        <v>0</v>
      </c>
      <c r="AQ123" s="22">
        <f t="shared" si="487"/>
        <v>35</v>
      </c>
      <c r="AR123" s="33">
        <f t="shared" si="488"/>
        <v>92</v>
      </c>
      <c r="AS123" s="23">
        <f t="shared" si="489"/>
        <v>49</v>
      </c>
      <c r="AT123" s="23">
        <f t="shared" si="490"/>
        <v>7</v>
      </c>
      <c r="AU123" s="23">
        <f t="shared" si="491"/>
        <v>56</v>
      </c>
      <c r="AV123" s="24">
        <v>2</v>
      </c>
      <c r="AW123" s="23" t="str">
        <f t="shared" si="492"/>
        <v>0</v>
      </c>
      <c r="AX123" s="23" t="str">
        <f t="shared" si="493"/>
        <v>0</v>
      </c>
      <c r="AY123" s="23">
        <f t="shared" si="494"/>
        <v>0</v>
      </c>
      <c r="AZ123" s="23">
        <f t="shared" si="495"/>
        <v>49</v>
      </c>
      <c r="BA123" s="23">
        <f t="shared" si="496"/>
        <v>7</v>
      </c>
      <c r="BB123" s="23">
        <f t="shared" si="497"/>
        <v>56</v>
      </c>
    </row>
    <row r="124" spans="1:54" s="43" customFormat="1" ht="24.95" customHeight="1" x14ac:dyDescent="0.3">
      <c r="A124" s="41"/>
      <c r="B124" s="42" t="s">
        <v>99</v>
      </c>
      <c r="C124" s="22">
        <v>0</v>
      </c>
      <c r="D124" s="22">
        <v>0</v>
      </c>
      <c r="E124" s="22">
        <v>0</v>
      </c>
      <c r="F124" s="22">
        <v>0</v>
      </c>
      <c r="G124" s="22">
        <f t="shared" si="479"/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f t="shared" si="480"/>
        <v>0</v>
      </c>
      <c r="M124" s="22">
        <v>35</v>
      </c>
      <c r="N124" s="22">
        <f>14+18</f>
        <v>32</v>
      </c>
      <c r="O124" s="22">
        <f>23+8</f>
        <v>31</v>
      </c>
      <c r="P124" s="22">
        <f>6+3</f>
        <v>9</v>
      </c>
      <c r="Q124" s="22">
        <f t="shared" si="481"/>
        <v>40</v>
      </c>
      <c r="R124" s="22">
        <v>0</v>
      </c>
      <c r="S124" s="22">
        <v>0</v>
      </c>
      <c r="T124" s="22">
        <v>0</v>
      </c>
      <c r="U124" s="22">
        <v>0</v>
      </c>
      <c r="V124" s="22">
        <f t="shared" si="482"/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f t="shared" si="483"/>
        <v>0</v>
      </c>
      <c r="AB124" s="22">
        <v>0</v>
      </c>
      <c r="AC124" s="22">
        <v>0</v>
      </c>
      <c r="AD124" s="22">
        <v>0</v>
      </c>
      <c r="AE124" s="22">
        <v>0</v>
      </c>
      <c r="AF124" s="22">
        <f t="shared" si="484"/>
        <v>0</v>
      </c>
      <c r="AG124" s="22">
        <v>0</v>
      </c>
      <c r="AH124" s="22">
        <v>0</v>
      </c>
      <c r="AI124" s="22">
        <v>0</v>
      </c>
      <c r="AJ124" s="22">
        <v>0</v>
      </c>
      <c r="AK124" s="22">
        <f t="shared" si="485"/>
        <v>0</v>
      </c>
      <c r="AL124" s="22">
        <v>0</v>
      </c>
      <c r="AM124" s="22">
        <v>0</v>
      </c>
      <c r="AN124" s="22">
        <v>0</v>
      </c>
      <c r="AO124" s="22">
        <v>0</v>
      </c>
      <c r="AP124" s="22">
        <f t="shared" si="486"/>
        <v>0</v>
      </c>
      <c r="AQ124" s="22">
        <f t="shared" si="487"/>
        <v>35</v>
      </c>
      <c r="AR124" s="33">
        <f t="shared" si="488"/>
        <v>32</v>
      </c>
      <c r="AS124" s="23">
        <f t="shared" si="489"/>
        <v>31</v>
      </c>
      <c r="AT124" s="23">
        <f t="shared" si="490"/>
        <v>9</v>
      </c>
      <c r="AU124" s="23">
        <f t="shared" si="491"/>
        <v>40</v>
      </c>
      <c r="AV124" s="28">
        <v>2</v>
      </c>
      <c r="AW124" s="22" t="str">
        <f t="shared" si="492"/>
        <v>0</v>
      </c>
      <c r="AX124" s="22" t="str">
        <f t="shared" si="493"/>
        <v>0</v>
      </c>
      <c r="AY124" s="22">
        <f t="shared" si="494"/>
        <v>0</v>
      </c>
      <c r="AZ124" s="22">
        <f t="shared" si="495"/>
        <v>31</v>
      </c>
      <c r="BA124" s="22">
        <f t="shared" si="496"/>
        <v>9</v>
      </c>
      <c r="BB124" s="22">
        <f t="shared" si="497"/>
        <v>40</v>
      </c>
    </row>
    <row r="125" spans="1:54" s="43" customFormat="1" ht="24.95" customHeight="1" x14ac:dyDescent="0.3">
      <c r="A125" s="41"/>
      <c r="B125" s="14" t="s">
        <v>120</v>
      </c>
      <c r="C125" s="22">
        <v>0</v>
      </c>
      <c r="D125" s="22">
        <v>0</v>
      </c>
      <c r="E125" s="22">
        <v>0</v>
      </c>
      <c r="F125" s="22">
        <v>0</v>
      </c>
      <c r="G125" s="22">
        <f t="shared" si="479"/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f t="shared" si="480"/>
        <v>0</v>
      </c>
      <c r="M125" s="22">
        <v>35</v>
      </c>
      <c r="N125" s="22">
        <f>33+22</f>
        <v>55</v>
      </c>
      <c r="O125" s="22">
        <f>24+17</f>
        <v>41</v>
      </c>
      <c r="P125" s="22">
        <v>4</v>
      </c>
      <c r="Q125" s="22">
        <f t="shared" si="481"/>
        <v>45</v>
      </c>
      <c r="R125" s="22">
        <v>0</v>
      </c>
      <c r="S125" s="22">
        <v>0</v>
      </c>
      <c r="T125" s="22">
        <v>0</v>
      </c>
      <c r="U125" s="22">
        <v>0</v>
      </c>
      <c r="V125" s="22">
        <f t="shared" si="482"/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f t="shared" si="483"/>
        <v>0</v>
      </c>
      <c r="AB125" s="22">
        <v>0</v>
      </c>
      <c r="AC125" s="22">
        <v>1</v>
      </c>
      <c r="AD125" s="22">
        <v>2</v>
      </c>
      <c r="AE125" s="22">
        <v>0</v>
      </c>
      <c r="AF125" s="22">
        <f t="shared" si="484"/>
        <v>2</v>
      </c>
      <c r="AG125" s="22">
        <v>0</v>
      </c>
      <c r="AH125" s="22">
        <v>0</v>
      </c>
      <c r="AI125" s="22">
        <v>0</v>
      </c>
      <c r="AJ125" s="22">
        <v>0</v>
      </c>
      <c r="AK125" s="22">
        <f t="shared" si="485"/>
        <v>0</v>
      </c>
      <c r="AL125" s="22">
        <v>0</v>
      </c>
      <c r="AM125" s="22">
        <v>0</v>
      </c>
      <c r="AN125" s="22">
        <v>0</v>
      </c>
      <c r="AO125" s="22">
        <v>0</v>
      </c>
      <c r="AP125" s="22">
        <f t="shared" si="486"/>
        <v>0</v>
      </c>
      <c r="AQ125" s="22">
        <f t="shared" si="487"/>
        <v>35</v>
      </c>
      <c r="AR125" s="33">
        <f t="shared" si="488"/>
        <v>56</v>
      </c>
      <c r="AS125" s="23">
        <f t="shared" si="489"/>
        <v>43</v>
      </c>
      <c r="AT125" s="23">
        <f t="shared" si="490"/>
        <v>4</v>
      </c>
      <c r="AU125" s="23">
        <f t="shared" si="491"/>
        <v>47</v>
      </c>
      <c r="AV125" s="28">
        <v>2</v>
      </c>
      <c r="AW125" s="22" t="str">
        <f t="shared" si="492"/>
        <v>0</v>
      </c>
      <c r="AX125" s="22" t="str">
        <f t="shared" si="493"/>
        <v>0</v>
      </c>
      <c r="AY125" s="22">
        <f t="shared" si="494"/>
        <v>0</v>
      </c>
      <c r="AZ125" s="22">
        <f t="shared" si="495"/>
        <v>43</v>
      </c>
      <c r="BA125" s="22">
        <f t="shared" si="496"/>
        <v>4</v>
      </c>
      <c r="BB125" s="22">
        <f t="shared" si="497"/>
        <v>47</v>
      </c>
    </row>
    <row r="126" spans="1:54" s="2" customFormat="1" ht="24.95" customHeight="1" x14ac:dyDescent="0.3">
      <c r="A126" s="4"/>
      <c r="B126" s="25" t="s">
        <v>58</v>
      </c>
      <c r="C126" s="46">
        <f t="shared" ref="C126:AU126" si="498">SUM(C120:C125)</f>
        <v>0</v>
      </c>
      <c r="D126" s="46">
        <f t="shared" ref="D126" si="499">SUM(D120:D125)</f>
        <v>0</v>
      </c>
      <c r="E126" s="46">
        <f t="shared" si="498"/>
        <v>2</v>
      </c>
      <c r="F126" s="46">
        <f t="shared" si="498"/>
        <v>0</v>
      </c>
      <c r="G126" s="46">
        <f t="shared" si="498"/>
        <v>2</v>
      </c>
      <c r="H126" s="46">
        <f t="shared" si="498"/>
        <v>0</v>
      </c>
      <c r="I126" s="46">
        <f t="shared" ref="I126" si="500">SUM(I120:I125)</f>
        <v>0</v>
      </c>
      <c r="J126" s="46">
        <f t="shared" si="498"/>
        <v>0</v>
      </c>
      <c r="K126" s="46">
        <f t="shared" si="498"/>
        <v>0</v>
      </c>
      <c r="L126" s="46">
        <f t="shared" si="498"/>
        <v>0</v>
      </c>
      <c r="M126" s="46">
        <f t="shared" ref="M126:Q126" si="501">SUM(M120:M125)</f>
        <v>210</v>
      </c>
      <c r="N126" s="46">
        <f t="shared" ref="N126" si="502">SUM(N120:N125)</f>
        <v>455</v>
      </c>
      <c r="O126" s="46">
        <f t="shared" si="501"/>
        <v>227</v>
      </c>
      <c r="P126" s="46">
        <f t="shared" si="501"/>
        <v>28</v>
      </c>
      <c r="Q126" s="46">
        <f t="shared" si="501"/>
        <v>255</v>
      </c>
      <c r="R126" s="46">
        <f t="shared" ref="R126:AF126" si="503">SUM(R120:R125)</f>
        <v>0</v>
      </c>
      <c r="S126" s="46">
        <f t="shared" ref="S126" si="504">SUM(S120:S125)</f>
        <v>0</v>
      </c>
      <c r="T126" s="46">
        <f t="shared" si="503"/>
        <v>0</v>
      </c>
      <c r="U126" s="46">
        <f t="shared" si="503"/>
        <v>0</v>
      </c>
      <c r="V126" s="46">
        <f t="shared" si="503"/>
        <v>0</v>
      </c>
      <c r="W126" s="46">
        <f t="shared" si="503"/>
        <v>0</v>
      </c>
      <c r="X126" s="46">
        <f t="shared" ref="X126" si="505">SUM(X120:X125)</f>
        <v>0</v>
      </c>
      <c r="Y126" s="46">
        <f t="shared" si="503"/>
        <v>0</v>
      </c>
      <c r="Z126" s="46">
        <f t="shared" si="503"/>
        <v>0</v>
      </c>
      <c r="AA126" s="46">
        <f t="shared" si="503"/>
        <v>0</v>
      </c>
      <c r="AB126" s="46">
        <f t="shared" si="503"/>
        <v>0</v>
      </c>
      <c r="AC126" s="46">
        <f t="shared" ref="AC126" si="506">SUM(AC120:AC125)</f>
        <v>3</v>
      </c>
      <c r="AD126" s="46">
        <f t="shared" si="503"/>
        <v>3</v>
      </c>
      <c r="AE126" s="46">
        <f t="shared" si="503"/>
        <v>0</v>
      </c>
      <c r="AF126" s="46">
        <f t="shared" si="503"/>
        <v>3</v>
      </c>
      <c r="AG126" s="46">
        <f t="shared" si="498"/>
        <v>0</v>
      </c>
      <c r="AH126" s="46">
        <f t="shared" ref="AH126" si="507">SUM(AH120:AH125)</f>
        <v>0</v>
      </c>
      <c r="AI126" s="46">
        <f t="shared" si="498"/>
        <v>0</v>
      </c>
      <c r="AJ126" s="46">
        <f t="shared" si="498"/>
        <v>0</v>
      </c>
      <c r="AK126" s="46">
        <f t="shared" si="498"/>
        <v>0</v>
      </c>
      <c r="AL126" s="46">
        <f t="shared" ref="AL126:AP126" si="508">SUM(AL120:AL125)</f>
        <v>0</v>
      </c>
      <c r="AM126" s="46">
        <f t="shared" si="508"/>
        <v>0</v>
      </c>
      <c r="AN126" s="46">
        <f t="shared" si="508"/>
        <v>0</v>
      </c>
      <c r="AO126" s="46">
        <f t="shared" si="508"/>
        <v>0</v>
      </c>
      <c r="AP126" s="46">
        <f t="shared" si="508"/>
        <v>0</v>
      </c>
      <c r="AQ126" s="46">
        <f t="shared" si="498"/>
        <v>210</v>
      </c>
      <c r="AR126" s="46">
        <f t="shared" ref="AR126" si="509">SUM(AR120:AR125)</f>
        <v>458</v>
      </c>
      <c r="AS126" s="46">
        <f t="shared" si="498"/>
        <v>232</v>
      </c>
      <c r="AT126" s="46">
        <f t="shared" si="498"/>
        <v>28</v>
      </c>
      <c r="AU126" s="46">
        <f t="shared" si="498"/>
        <v>260</v>
      </c>
      <c r="AV126" s="47"/>
      <c r="AW126" s="46">
        <f t="shared" ref="AW126:BB126" si="510">SUM(AW120:AW125)</f>
        <v>0</v>
      </c>
      <c r="AX126" s="46">
        <f t="shared" si="510"/>
        <v>0</v>
      </c>
      <c r="AY126" s="46">
        <f t="shared" si="510"/>
        <v>0</v>
      </c>
      <c r="AZ126" s="46">
        <f t="shared" si="510"/>
        <v>232</v>
      </c>
      <c r="BA126" s="46">
        <f t="shared" si="510"/>
        <v>28</v>
      </c>
      <c r="BB126" s="26">
        <f t="shared" si="510"/>
        <v>260</v>
      </c>
    </row>
    <row r="127" spans="1:54" s="2" customFormat="1" ht="24.95" customHeight="1" x14ac:dyDescent="0.3">
      <c r="A127" s="4"/>
      <c r="B127" s="25" t="s">
        <v>79</v>
      </c>
      <c r="C127" s="46">
        <f>C126</f>
        <v>0</v>
      </c>
      <c r="D127" s="46">
        <f>D126</f>
        <v>0</v>
      </c>
      <c r="E127" s="46">
        <f t="shared" ref="E127:BB127" si="511">E126</f>
        <v>2</v>
      </c>
      <c r="F127" s="46">
        <f t="shared" si="511"/>
        <v>0</v>
      </c>
      <c r="G127" s="46">
        <f t="shared" si="511"/>
        <v>2</v>
      </c>
      <c r="H127" s="46">
        <f t="shared" si="511"/>
        <v>0</v>
      </c>
      <c r="I127" s="46">
        <f t="shared" ref="I127" si="512">I126</f>
        <v>0</v>
      </c>
      <c r="J127" s="46">
        <f t="shared" si="511"/>
        <v>0</v>
      </c>
      <c r="K127" s="46">
        <f t="shared" si="511"/>
        <v>0</v>
      </c>
      <c r="L127" s="46">
        <f t="shared" si="511"/>
        <v>0</v>
      </c>
      <c r="M127" s="46">
        <f t="shared" ref="M127:AF127" si="513">M126</f>
        <v>210</v>
      </c>
      <c r="N127" s="46">
        <f t="shared" ref="N127" si="514">N126</f>
        <v>455</v>
      </c>
      <c r="O127" s="46">
        <f t="shared" si="513"/>
        <v>227</v>
      </c>
      <c r="P127" s="46">
        <f t="shared" si="513"/>
        <v>28</v>
      </c>
      <c r="Q127" s="46">
        <f t="shared" si="513"/>
        <v>255</v>
      </c>
      <c r="R127" s="46">
        <f t="shared" si="513"/>
        <v>0</v>
      </c>
      <c r="S127" s="46">
        <f t="shared" ref="S127" si="515">S126</f>
        <v>0</v>
      </c>
      <c r="T127" s="46">
        <f t="shared" si="513"/>
        <v>0</v>
      </c>
      <c r="U127" s="46">
        <f t="shared" si="513"/>
        <v>0</v>
      </c>
      <c r="V127" s="46">
        <f t="shared" si="513"/>
        <v>0</v>
      </c>
      <c r="W127" s="46">
        <f t="shared" si="513"/>
        <v>0</v>
      </c>
      <c r="X127" s="46">
        <f t="shared" ref="X127" si="516">X126</f>
        <v>0</v>
      </c>
      <c r="Y127" s="46">
        <f t="shared" si="513"/>
        <v>0</v>
      </c>
      <c r="Z127" s="46">
        <f t="shared" si="513"/>
        <v>0</v>
      </c>
      <c r="AA127" s="46">
        <f t="shared" si="513"/>
        <v>0</v>
      </c>
      <c r="AB127" s="46">
        <f t="shared" si="513"/>
        <v>0</v>
      </c>
      <c r="AC127" s="46">
        <f t="shared" ref="AC127" si="517">AC126</f>
        <v>3</v>
      </c>
      <c r="AD127" s="46">
        <f t="shared" si="513"/>
        <v>3</v>
      </c>
      <c r="AE127" s="46">
        <f t="shared" si="513"/>
        <v>0</v>
      </c>
      <c r="AF127" s="46">
        <f t="shared" si="513"/>
        <v>3</v>
      </c>
      <c r="AG127" s="46">
        <f t="shared" si="511"/>
        <v>0</v>
      </c>
      <c r="AH127" s="46">
        <f t="shared" ref="AH127" si="518">AH126</f>
        <v>0</v>
      </c>
      <c r="AI127" s="46">
        <f t="shared" si="511"/>
        <v>0</v>
      </c>
      <c r="AJ127" s="46">
        <f t="shared" si="511"/>
        <v>0</v>
      </c>
      <c r="AK127" s="46">
        <f t="shared" si="511"/>
        <v>0</v>
      </c>
      <c r="AL127" s="46">
        <f t="shared" ref="AL127:AP127" si="519">AL126</f>
        <v>0</v>
      </c>
      <c r="AM127" s="46">
        <f t="shared" si="519"/>
        <v>0</v>
      </c>
      <c r="AN127" s="46">
        <f t="shared" si="519"/>
        <v>0</v>
      </c>
      <c r="AO127" s="46">
        <f t="shared" si="519"/>
        <v>0</v>
      </c>
      <c r="AP127" s="46">
        <f t="shared" si="519"/>
        <v>0</v>
      </c>
      <c r="AQ127" s="46">
        <f t="shared" si="511"/>
        <v>210</v>
      </c>
      <c r="AR127" s="46">
        <f t="shared" ref="AR127" si="520">AR126</f>
        <v>458</v>
      </c>
      <c r="AS127" s="46">
        <f t="shared" si="511"/>
        <v>232</v>
      </c>
      <c r="AT127" s="46">
        <f t="shared" si="511"/>
        <v>28</v>
      </c>
      <c r="AU127" s="46">
        <f t="shared" si="511"/>
        <v>260</v>
      </c>
      <c r="AV127" s="47"/>
      <c r="AW127" s="46">
        <f t="shared" si="511"/>
        <v>0</v>
      </c>
      <c r="AX127" s="46">
        <f t="shared" si="511"/>
        <v>0</v>
      </c>
      <c r="AY127" s="46">
        <f t="shared" si="511"/>
        <v>0</v>
      </c>
      <c r="AZ127" s="46">
        <f t="shared" si="511"/>
        <v>232</v>
      </c>
      <c r="BA127" s="46">
        <f t="shared" si="511"/>
        <v>28</v>
      </c>
      <c r="BB127" s="26">
        <f t="shared" si="511"/>
        <v>260</v>
      </c>
    </row>
    <row r="128" spans="1:54" s="2" customFormat="1" ht="24.95" customHeight="1" x14ac:dyDescent="0.3">
      <c r="A128" s="29"/>
      <c r="B128" s="30" t="s">
        <v>41</v>
      </c>
      <c r="C128" s="57">
        <f t="shared" ref="C128:AU128" si="521">C117+C127</f>
        <v>280</v>
      </c>
      <c r="D128" s="57">
        <f t="shared" ref="D128" si="522">D117+D127</f>
        <v>795</v>
      </c>
      <c r="E128" s="57">
        <f t="shared" si="521"/>
        <v>212</v>
      </c>
      <c r="F128" s="57">
        <f t="shared" si="521"/>
        <v>58</v>
      </c>
      <c r="G128" s="57">
        <f t="shared" si="521"/>
        <v>270</v>
      </c>
      <c r="H128" s="57">
        <f t="shared" si="521"/>
        <v>240</v>
      </c>
      <c r="I128" s="57">
        <f t="shared" ref="I128" si="523">I117+I127</f>
        <v>951</v>
      </c>
      <c r="J128" s="57">
        <f t="shared" si="521"/>
        <v>146</v>
      </c>
      <c r="K128" s="57">
        <f t="shared" si="521"/>
        <v>189</v>
      </c>
      <c r="L128" s="57">
        <f t="shared" si="521"/>
        <v>335</v>
      </c>
      <c r="M128" s="57">
        <f>M117+M127</f>
        <v>685</v>
      </c>
      <c r="N128" s="57">
        <f>N117+N127</f>
        <v>2348</v>
      </c>
      <c r="O128" s="57">
        <f t="shared" ref="O128:AF128" si="524">O117+O127</f>
        <v>601</v>
      </c>
      <c r="P128" s="57">
        <f t="shared" si="524"/>
        <v>66</v>
      </c>
      <c r="Q128" s="57">
        <f t="shared" si="524"/>
        <v>667</v>
      </c>
      <c r="R128" s="57">
        <f t="shared" si="524"/>
        <v>170</v>
      </c>
      <c r="S128" s="57">
        <f t="shared" ref="S128" si="525">S117+S127</f>
        <v>392</v>
      </c>
      <c r="T128" s="57">
        <f t="shared" si="524"/>
        <v>140</v>
      </c>
      <c r="U128" s="57">
        <f t="shared" si="524"/>
        <v>52</v>
      </c>
      <c r="V128" s="57">
        <f t="shared" si="524"/>
        <v>192</v>
      </c>
      <c r="W128" s="57">
        <f t="shared" si="524"/>
        <v>0</v>
      </c>
      <c r="X128" s="57">
        <f t="shared" ref="X128" si="526">X117+X127</f>
        <v>0</v>
      </c>
      <c r="Y128" s="57">
        <f t="shared" si="524"/>
        <v>0</v>
      </c>
      <c r="Z128" s="57">
        <f t="shared" si="524"/>
        <v>0</v>
      </c>
      <c r="AA128" s="57">
        <f t="shared" si="524"/>
        <v>0</v>
      </c>
      <c r="AB128" s="57">
        <f t="shared" si="524"/>
        <v>0</v>
      </c>
      <c r="AC128" s="57">
        <f t="shared" ref="AC128" si="527">AC117+AC127</f>
        <v>45</v>
      </c>
      <c r="AD128" s="57">
        <f t="shared" si="524"/>
        <v>33</v>
      </c>
      <c r="AE128" s="57">
        <f t="shared" si="524"/>
        <v>6</v>
      </c>
      <c r="AF128" s="57">
        <f t="shared" si="524"/>
        <v>39</v>
      </c>
      <c r="AG128" s="57">
        <f t="shared" si="521"/>
        <v>190</v>
      </c>
      <c r="AH128" s="57">
        <f t="shared" ref="AH128" si="528">AH117+AH127</f>
        <v>251</v>
      </c>
      <c r="AI128" s="57">
        <f t="shared" si="521"/>
        <v>51</v>
      </c>
      <c r="AJ128" s="57">
        <f t="shared" si="521"/>
        <v>44</v>
      </c>
      <c r="AK128" s="57">
        <f t="shared" si="521"/>
        <v>95</v>
      </c>
      <c r="AL128" s="57">
        <f t="shared" ref="AL128:AP128" si="529">AL117+AL127</f>
        <v>35</v>
      </c>
      <c r="AM128" s="57">
        <f t="shared" si="529"/>
        <v>37</v>
      </c>
      <c r="AN128" s="57">
        <f t="shared" si="529"/>
        <v>28</v>
      </c>
      <c r="AO128" s="57">
        <f t="shared" si="529"/>
        <v>7</v>
      </c>
      <c r="AP128" s="57">
        <f t="shared" si="529"/>
        <v>35</v>
      </c>
      <c r="AQ128" s="57">
        <f>AQ117+AQ127</f>
        <v>1600</v>
      </c>
      <c r="AR128" s="57">
        <f t="shared" ref="AR128" si="530">AR117+AR127</f>
        <v>4819</v>
      </c>
      <c r="AS128" s="57">
        <f t="shared" si="521"/>
        <v>1211</v>
      </c>
      <c r="AT128" s="57">
        <f t="shared" si="521"/>
        <v>422</v>
      </c>
      <c r="AU128" s="57">
        <f t="shared" si="521"/>
        <v>1633</v>
      </c>
      <c r="AV128" s="58"/>
      <c r="AW128" s="57">
        <f t="shared" ref="AW128:BB128" si="531">AW117+AW127</f>
        <v>0</v>
      </c>
      <c r="AX128" s="57">
        <f t="shared" si="531"/>
        <v>0</v>
      </c>
      <c r="AY128" s="57">
        <f t="shared" si="531"/>
        <v>0</v>
      </c>
      <c r="AZ128" s="57">
        <f t="shared" si="531"/>
        <v>1211</v>
      </c>
      <c r="BA128" s="57">
        <f t="shared" si="531"/>
        <v>422</v>
      </c>
      <c r="BB128" s="31">
        <f t="shared" si="531"/>
        <v>1633</v>
      </c>
    </row>
    <row r="129" spans="1:54" ht="24.95" customHeight="1" x14ac:dyDescent="0.3">
      <c r="A129" s="4" t="s">
        <v>43</v>
      </c>
      <c r="B129" s="5"/>
      <c r="C129" s="33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5"/>
      <c r="AT129" s="35"/>
      <c r="AU129" s="35"/>
      <c r="AV129" s="36"/>
      <c r="AW129" s="35"/>
      <c r="AX129" s="35"/>
      <c r="AY129" s="35"/>
      <c r="AZ129" s="35"/>
      <c r="BA129" s="35"/>
      <c r="BB129" s="37"/>
    </row>
    <row r="130" spans="1:54" ht="24.95" customHeight="1" x14ac:dyDescent="0.3">
      <c r="A130" s="4"/>
      <c r="B130" s="11" t="s">
        <v>59</v>
      </c>
      <c r="C130" s="33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5"/>
      <c r="AT130" s="35"/>
      <c r="AU130" s="35"/>
      <c r="AV130" s="36"/>
      <c r="AW130" s="35"/>
      <c r="AX130" s="35"/>
      <c r="AY130" s="35"/>
      <c r="AZ130" s="35"/>
      <c r="BA130" s="35"/>
      <c r="BB130" s="37"/>
    </row>
    <row r="131" spans="1:54" ht="24.95" customHeight="1" x14ac:dyDescent="0.3">
      <c r="A131" s="20"/>
      <c r="B131" s="5" t="s">
        <v>62</v>
      </c>
      <c r="C131" s="38"/>
      <c r="D131" s="126"/>
      <c r="E131" s="39"/>
      <c r="F131" s="39"/>
      <c r="G131" s="34"/>
      <c r="H131" s="39"/>
      <c r="I131" s="39"/>
      <c r="J131" s="40"/>
      <c r="K131" s="40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9"/>
      <c r="AH131" s="39"/>
      <c r="AI131" s="39"/>
      <c r="AJ131" s="39"/>
      <c r="AK131" s="34"/>
      <c r="AL131" s="34"/>
      <c r="AM131" s="34"/>
      <c r="AN131" s="34"/>
      <c r="AO131" s="34"/>
      <c r="AP131" s="34"/>
      <c r="AQ131" s="34"/>
      <c r="AR131" s="34"/>
      <c r="AS131" s="35"/>
      <c r="AT131" s="35"/>
      <c r="AU131" s="35"/>
      <c r="AV131" s="36"/>
      <c r="AW131" s="35"/>
      <c r="AX131" s="35"/>
      <c r="AY131" s="35"/>
      <c r="AZ131" s="35"/>
      <c r="BA131" s="35"/>
      <c r="BB131" s="37"/>
    </row>
    <row r="132" spans="1:54" ht="24.95" customHeight="1" x14ac:dyDescent="0.3">
      <c r="A132" s="20"/>
      <c r="B132" s="21" t="s">
        <v>23</v>
      </c>
      <c r="C132" s="22">
        <v>0</v>
      </c>
      <c r="D132" s="22">
        <v>0</v>
      </c>
      <c r="E132" s="22">
        <v>0</v>
      </c>
      <c r="F132" s="22">
        <v>0</v>
      </c>
      <c r="G132" s="22">
        <f t="shared" ref="G132:G138" si="532">E132+F132</f>
        <v>0</v>
      </c>
      <c r="H132" s="22">
        <v>49</v>
      </c>
      <c r="I132" s="22">
        <f>48+43</f>
        <v>91</v>
      </c>
      <c r="J132" s="22">
        <f>3+1</f>
        <v>4</v>
      </c>
      <c r="K132" s="22">
        <f>25+19</f>
        <v>44</v>
      </c>
      <c r="L132" s="22">
        <f t="shared" ref="L132:L138" si="533">J132+K132</f>
        <v>48</v>
      </c>
      <c r="M132" s="22">
        <v>0</v>
      </c>
      <c r="N132" s="22">
        <v>0</v>
      </c>
      <c r="O132" s="22">
        <v>0</v>
      </c>
      <c r="P132" s="22">
        <v>0</v>
      </c>
      <c r="Q132" s="22">
        <f t="shared" ref="Q132:Q138" si="534">O132+P132</f>
        <v>0</v>
      </c>
      <c r="R132" s="22">
        <v>51</v>
      </c>
      <c r="S132" s="22">
        <v>51</v>
      </c>
      <c r="T132" s="22">
        <v>19</v>
      </c>
      <c r="U132" s="22">
        <v>58</v>
      </c>
      <c r="V132" s="22">
        <f t="shared" ref="V132:V138" si="535">T132+U132</f>
        <v>77</v>
      </c>
      <c r="W132" s="22">
        <v>40</v>
      </c>
      <c r="X132" s="22">
        <v>148</v>
      </c>
      <c r="Y132" s="22">
        <v>11</v>
      </c>
      <c r="Z132" s="22">
        <v>42</v>
      </c>
      <c r="AA132" s="22">
        <f t="shared" ref="AA132:AA138" si="536">Y132+Z132</f>
        <v>53</v>
      </c>
      <c r="AB132" s="22">
        <v>0</v>
      </c>
      <c r="AC132" s="22">
        <v>3</v>
      </c>
      <c r="AD132" s="22">
        <v>3</v>
      </c>
      <c r="AE132" s="22">
        <v>0</v>
      </c>
      <c r="AF132" s="22">
        <f t="shared" ref="AF132:AF138" si="537">AD132+AE132</f>
        <v>3</v>
      </c>
      <c r="AG132" s="22">
        <v>0</v>
      </c>
      <c r="AH132" s="22">
        <v>0</v>
      </c>
      <c r="AI132" s="22">
        <v>0</v>
      </c>
      <c r="AJ132" s="22">
        <v>0</v>
      </c>
      <c r="AK132" s="22">
        <f t="shared" ref="AK132:AK138" si="538">AI132+AJ132</f>
        <v>0</v>
      </c>
      <c r="AL132" s="22">
        <v>0</v>
      </c>
      <c r="AM132" s="22">
        <v>0</v>
      </c>
      <c r="AN132" s="22">
        <v>0</v>
      </c>
      <c r="AO132" s="22">
        <v>0</v>
      </c>
      <c r="AP132" s="22">
        <f t="shared" ref="AP132:AP138" si="539">AN132+AO132</f>
        <v>0</v>
      </c>
      <c r="AQ132" s="22">
        <f t="shared" ref="AQ132:AR138" si="540">C132+H132+AG132+M132+R132+W132+AB132</f>
        <v>140</v>
      </c>
      <c r="AR132" s="22">
        <f t="shared" si="540"/>
        <v>293</v>
      </c>
      <c r="AS132" s="23">
        <f t="shared" ref="AS132:AS138" si="541">E132+J132+O132+T132+Y132+AD132+AI132</f>
        <v>37</v>
      </c>
      <c r="AT132" s="23">
        <f t="shared" ref="AT132:AT138" si="542">F132+K132+P132+U132+Z132+AE132+AJ132</f>
        <v>144</v>
      </c>
      <c r="AU132" s="23">
        <f t="shared" ref="AU132:AU138" si="543">G132+L132+Q132+V132+AA132+AF132+AK132</f>
        <v>181</v>
      </c>
      <c r="AV132" s="24">
        <v>2</v>
      </c>
      <c r="AW132" s="23" t="str">
        <f t="shared" ref="AW132:AW138" si="544">IF(AV132=1,AS132,"0")</f>
        <v>0</v>
      </c>
      <c r="AX132" s="23" t="str">
        <f t="shared" ref="AX132:AX138" si="545">IF(AV132=1,AT132,"0")</f>
        <v>0</v>
      </c>
      <c r="AY132" s="23">
        <f t="shared" ref="AY132:AY138" si="546">AW132+AX132</f>
        <v>0</v>
      </c>
      <c r="AZ132" s="23">
        <f t="shared" ref="AZ132:AZ138" si="547">IF(AV132=2,AS132,"0")</f>
        <v>37</v>
      </c>
      <c r="BA132" s="23">
        <f t="shared" ref="BA132:BA138" si="548">IF(AV132=2,AT132,"0")</f>
        <v>144</v>
      </c>
      <c r="BB132" s="23">
        <f t="shared" ref="BB132:BB138" si="549">AZ132+BA132</f>
        <v>181</v>
      </c>
    </row>
    <row r="133" spans="1:54" ht="24.95" customHeight="1" x14ac:dyDescent="0.3">
      <c r="A133" s="20"/>
      <c r="B133" s="21" t="s">
        <v>45</v>
      </c>
      <c r="C133" s="22">
        <v>2</v>
      </c>
      <c r="D133" s="22">
        <v>5</v>
      </c>
      <c r="E133" s="22">
        <v>0</v>
      </c>
      <c r="F133" s="22">
        <v>3</v>
      </c>
      <c r="G133" s="22">
        <f t="shared" si="532"/>
        <v>3</v>
      </c>
      <c r="H133" s="22">
        <v>44</v>
      </c>
      <c r="I133" s="22">
        <v>68</v>
      </c>
      <c r="J133" s="22">
        <v>8</v>
      </c>
      <c r="K133" s="22">
        <v>34</v>
      </c>
      <c r="L133" s="22">
        <f t="shared" si="533"/>
        <v>42</v>
      </c>
      <c r="M133" s="22">
        <v>9</v>
      </c>
      <c r="N133" s="22">
        <v>12</v>
      </c>
      <c r="O133" s="22">
        <v>0</v>
      </c>
      <c r="P133" s="22">
        <v>9</v>
      </c>
      <c r="Q133" s="22">
        <f t="shared" si="534"/>
        <v>9</v>
      </c>
      <c r="R133" s="22">
        <v>35</v>
      </c>
      <c r="S133" s="22">
        <v>58</v>
      </c>
      <c r="T133" s="22">
        <v>15</v>
      </c>
      <c r="U133" s="22">
        <v>24</v>
      </c>
      <c r="V133" s="22">
        <f t="shared" si="535"/>
        <v>39</v>
      </c>
      <c r="W133" s="22">
        <v>0</v>
      </c>
      <c r="X133" s="22">
        <v>0</v>
      </c>
      <c r="Y133" s="22">
        <v>0</v>
      </c>
      <c r="Z133" s="22">
        <v>0</v>
      </c>
      <c r="AA133" s="22">
        <f t="shared" si="536"/>
        <v>0</v>
      </c>
      <c r="AB133" s="22">
        <v>0</v>
      </c>
      <c r="AC133" s="22">
        <v>4</v>
      </c>
      <c r="AD133" s="22">
        <v>2</v>
      </c>
      <c r="AE133" s="22">
        <v>2</v>
      </c>
      <c r="AF133" s="22">
        <f t="shared" si="537"/>
        <v>4</v>
      </c>
      <c r="AG133" s="22">
        <v>0</v>
      </c>
      <c r="AH133" s="22">
        <v>0</v>
      </c>
      <c r="AI133" s="22">
        <v>0</v>
      </c>
      <c r="AJ133" s="22">
        <v>0</v>
      </c>
      <c r="AK133" s="22">
        <f t="shared" si="538"/>
        <v>0</v>
      </c>
      <c r="AL133" s="22">
        <v>0</v>
      </c>
      <c r="AM133" s="22">
        <v>0</v>
      </c>
      <c r="AN133" s="22">
        <v>0</v>
      </c>
      <c r="AO133" s="22">
        <v>0</v>
      </c>
      <c r="AP133" s="22">
        <f t="shared" si="539"/>
        <v>0</v>
      </c>
      <c r="AQ133" s="22">
        <f t="shared" si="540"/>
        <v>90</v>
      </c>
      <c r="AR133" s="22">
        <f t="shared" si="540"/>
        <v>147</v>
      </c>
      <c r="AS133" s="23">
        <f t="shared" si="541"/>
        <v>25</v>
      </c>
      <c r="AT133" s="23">
        <f t="shared" si="542"/>
        <v>72</v>
      </c>
      <c r="AU133" s="23">
        <f t="shared" si="543"/>
        <v>97</v>
      </c>
      <c r="AV133" s="24">
        <v>1</v>
      </c>
      <c r="AW133" s="23">
        <f t="shared" si="544"/>
        <v>25</v>
      </c>
      <c r="AX133" s="23">
        <f t="shared" si="545"/>
        <v>72</v>
      </c>
      <c r="AY133" s="23">
        <f t="shared" si="546"/>
        <v>97</v>
      </c>
      <c r="AZ133" s="23" t="str">
        <f t="shared" si="547"/>
        <v>0</v>
      </c>
      <c r="BA133" s="23" t="str">
        <f t="shared" si="548"/>
        <v>0</v>
      </c>
      <c r="BB133" s="23">
        <f t="shared" si="549"/>
        <v>0</v>
      </c>
    </row>
    <row r="134" spans="1:54" ht="24.95" customHeight="1" x14ac:dyDescent="0.3">
      <c r="A134" s="20"/>
      <c r="B134" s="21" t="s">
        <v>44</v>
      </c>
      <c r="C134" s="22">
        <v>0</v>
      </c>
      <c r="D134" s="22">
        <v>5</v>
      </c>
      <c r="E134" s="22">
        <v>2</v>
      </c>
      <c r="F134" s="22">
        <v>0</v>
      </c>
      <c r="G134" s="22">
        <f t="shared" si="532"/>
        <v>2</v>
      </c>
      <c r="H134" s="22">
        <v>52</v>
      </c>
      <c r="I134" s="22">
        <f>107</f>
        <v>107</v>
      </c>
      <c r="J134" s="22">
        <f>10+3</f>
        <v>13</v>
      </c>
      <c r="K134" s="22">
        <f>42+3</f>
        <v>45</v>
      </c>
      <c r="L134" s="22">
        <f t="shared" si="533"/>
        <v>58</v>
      </c>
      <c r="M134" s="22">
        <v>18</v>
      </c>
      <c r="N134" s="22">
        <v>37</v>
      </c>
      <c r="O134" s="22">
        <v>4</v>
      </c>
      <c r="P134" s="22">
        <v>15</v>
      </c>
      <c r="Q134" s="22">
        <f t="shared" si="534"/>
        <v>19</v>
      </c>
      <c r="R134" s="22">
        <v>50</v>
      </c>
      <c r="S134" s="22">
        <v>75</v>
      </c>
      <c r="T134" s="22">
        <v>20</v>
      </c>
      <c r="U134" s="22">
        <v>28</v>
      </c>
      <c r="V134" s="22">
        <f t="shared" si="535"/>
        <v>48</v>
      </c>
      <c r="W134" s="22">
        <v>0</v>
      </c>
      <c r="X134" s="22">
        <v>0</v>
      </c>
      <c r="Y134" s="22">
        <v>0</v>
      </c>
      <c r="Z134" s="22">
        <v>0</v>
      </c>
      <c r="AA134" s="22">
        <f t="shared" si="536"/>
        <v>0</v>
      </c>
      <c r="AB134" s="22">
        <v>0</v>
      </c>
      <c r="AC134" s="22">
        <v>2</v>
      </c>
      <c r="AD134" s="22">
        <v>1</v>
      </c>
      <c r="AE134" s="22">
        <v>0</v>
      </c>
      <c r="AF134" s="22">
        <f t="shared" si="537"/>
        <v>1</v>
      </c>
      <c r="AG134" s="22">
        <v>0</v>
      </c>
      <c r="AH134" s="22">
        <v>0</v>
      </c>
      <c r="AI134" s="22">
        <v>0</v>
      </c>
      <c r="AJ134" s="22">
        <v>0</v>
      </c>
      <c r="AK134" s="22">
        <f t="shared" si="538"/>
        <v>0</v>
      </c>
      <c r="AL134" s="22">
        <v>0</v>
      </c>
      <c r="AM134" s="22">
        <v>0</v>
      </c>
      <c r="AN134" s="22">
        <v>0</v>
      </c>
      <c r="AO134" s="22">
        <v>0</v>
      </c>
      <c r="AP134" s="22">
        <f t="shared" si="539"/>
        <v>0</v>
      </c>
      <c r="AQ134" s="22">
        <f t="shared" si="540"/>
        <v>120</v>
      </c>
      <c r="AR134" s="22">
        <f t="shared" si="540"/>
        <v>226</v>
      </c>
      <c r="AS134" s="23">
        <f t="shared" si="541"/>
        <v>40</v>
      </c>
      <c r="AT134" s="23">
        <f t="shared" si="542"/>
        <v>88</v>
      </c>
      <c r="AU134" s="23">
        <f t="shared" si="543"/>
        <v>128</v>
      </c>
      <c r="AV134" s="24">
        <v>1</v>
      </c>
      <c r="AW134" s="23">
        <f t="shared" si="544"/>
        <v>40</v>
      </c>
      <c r="AX134" s="23">
        <f t="shared" si="545"/>
        <v>88</v>
      </c>
      <c r="AY134" s="23">
        <f t="shared" si="546"/>
        <v>128</v>
      </c>
      <c r="AZ134" s="23" t="str">
        <f t="shared" si="547"/>
        <v>0</v>
      </c>
      <c r="BA134" s="23" t="str">
        <f t="shared" si="548"/>
        <v>0</v>
      </c>
      <c r="BB134" s="23">
        <f t="shared" si="549"/>
        <v>0</v>
      </c>
    </row>
    <row r="135" spans="1:54" ht="24.95" customHeight="1" x14ac:dyDescent="0.3">
      <c r="A135" s="20"/>
      <c r="B135" s="21" t="s">
        <v>22</v>
      </c>
      <c r="C135" s="22">
        <v>8</v>
      </c>
      <c r="D135" s="22">
        <v>10</v>
      </c>
      <c r="E135" s="22">
        <v>0</v>
      </c>
      <c r="F135" s="22">
        <v>8</v>
      </c>
      <c r="G135" s="22">
        <f t="shared" si="532"/>
        <v>8</v>
      </c>
      <c r="H135" s="22">
        <v>98</v>
      </c>
      <c r="I135" s="22">
        <f>149+188</f>
        <v>337</v>
      </c>
      <c r="J135" s="22">
        <f>18+12</f>
        <v>30</v>
      </c>
      <c r="K135" s="22">
        <f>28+40</f>
        <v>68</v>
      </c>
      <c r="L135" s="22">
        <f t="shared" si="533"/>
        <v>98</v>
      </c>
      <c r="M135" s="22">
        <v>17</v>
      </c>
      <c r="N135" s="22">
        <v>27</v>
      </c>
      <c r="O135" s="22">
        <v>3</v>
      </c>
      <c r="P135" s="22">
        <v>15</v>
      </c>
      <c r="Q135" s="22">
        <f t="shared" si="534"/>
        <v>18</v>
      </c>
      <c r="R135" s="22">
        <v>77</v>
      </c>
      <c r="S135" s="22">
        <v>142</v>
      </c>
      <c r="T135" s="22">
        <v>21</v>
      </c>
      <c r="U135" s="22">
        <v>27</v>
      </c>
      <c r="V135" s="22">
        <f t="shared" si="535"/>
        <v>48</v>
      </c>
      <c r="W135" s="22">
        <v>40</v>
      </c>
      <c r="X135" s="22">
        <v>239</v>
      </c>
      <c r="Y135" s="22">
        <v>23</v>
      </c>
      <c r="Z135" s="22">
        <v>51</v>
      </c>
      <c r="AA135" s="22">
        <f t="shared" si="536"/>
        <v>74</v>
      </c>
      <c r="AB135" s="22">
        <v>0</v>
      </c>
      <c r="AC135" s="22">
        <v>6</v>
      </c>
      <c r="AD135" s="22">
        <v>4</v>
      </c>
      <c r="AE135" s="22">
        <v>1</v>
      </c>
      <c r="AF135" s="22">
        <f t="shared" si="537"/>
        <v>5</v>
      </c>
      <c r="AG135" s="22">
        <v>0</v>
      </c>
      <c r="AH135" s="22">
        <v>0</v>
      </c>
      <c r="AI135" s="22">
        <v>1</v>
      </c>
      <c r="AJ135" s="22">
        <v>0</v>
      </c>
      <c r="AK135" s="22">
        <f t="shared" si="538"/>
        <v>1</v>
      </c>
      <c r="AL135" s="22">
        <v>0</v>
      </c>
      <c r="AM135" s="22">
        <v>0</v>
      </c>
      <c r="AN135" s="22">
        <v>0</v>
      </c>
      <c r="AO135" s="22">
        <v>0</v>
      </c>
      <c r="AP135" s="22">
        <f t="shared" si="539"/>
        <v>0</v>
      </c>
      <c r="AQ135" s="22">
        <f t="shared" si="540"/>
        <v>240</v>
      </c>
      <c r="AR135" s="22">
        <f t="shared" si="540"/>
        <v>761</v>
      </c>
      <c r="AS135" s="23">
        <f t="shared" si="541"/>
        <v>82</v>
      </c>
      <c r="AT135" s="23">
        <f t="shared" si="542"/>
        <v>170</v>
      </c>
      <c r="AU135" s="23">
        <f t="shared" si="543"/>
        <v>252</v>
      </c>
      <c r="AV135" s="24">
        <v>1</v>
      </c>
      <c r="AW135" s="23">
        <f t="shared" si="544"/>
        <v>82</v>
      </c>
      <c r="AX135" s="23">
        <f t="shared" si="545"/>
        <v>170</v>
      </c>
      <c r="AY135" s="23">
        <f t="shared" si="546"/>
        <v>252</v>
      </c>
      <c r="AZ135" s="23" t="str">
        <f t="shared" si="547"/>
        <v>0</v>
      </c>
      <c r="BA135" s="23" t="str">
        <f t="shared" si="548"/>
        <v>0</v>
      </c>
      <c r="BB135" s="23">
        <f t="shared" si="549"/>
        <v>0</v>
      </c>
    </row>
    <row r="136" spans="1:54" ht="24.95" customHeight="1" x14ac:dyDescent="0.3">
      <c r="A136" s="20"/>
      <c r="B136" s="21" t="s">
        <v>24</v>
      </c>
      <c r="C136" s="22">
        <v>0</v>
      </c>
      <c r="D136" s="22">
        <v>0</v>
      </c>
      <c r="E136" s="22">
        <v>0</v>
      </c>
      <c r="F136" s="22">
        <v>0</v>
      </c>
      <c r="G136" s="22">
        <f t="shared" si="532"/>
        <v>0</v>
      </c>
      <c r="H136" s="22">
        <v>50</v>
      </c>
      <c r="I136" s="22">
        <f>63+50</f>
        <v>113</v>
      </c>
      <c r="J136" s="22">
        <f>1+4</f>
        <v>5</v>
      </c>
      <c r="K136" s="22">
        <f>22+25</f>
        <v>47</v>
      </c>
      <c r="L136" s="22">
        <f t="shared" si="533"/>
        <v>52</v>
      </c>
      <c r="M136" s="22">
        <v>0</v>
      </c>
      <c r="N136" s="22">
        <v>0</v>
      </c>
      <c r="O136" s="22">
        <v>0</v>
      </c>
      <c r="P136" s="22">
        <v>0</v>
      </c>
      <c r="Q136" s="22">
        <f t="shared" si="534"/>
        <v>0</v>
      </c>
      <c r="R136" s="22">
        <v>35</v>
      </c>
      <c r="S136" s="22">
        <v>50</v>
      </c>
      <c r="T136" s="22">
        <v>6</v>
      </c>
      <c r="U136" s="22">
        <v>21</v>
      </c>
      <c r="V136" s="22">
        <f t="shared" ref="V136" si="550">T136+U136</f>
        <v>27</v>
      </c>
      <c r="W136" s="22">
        <v>5</v>
      </c>
      <c r="X136" s="22">
        <v>93</v>
      </c>
      <c r="Y136" s="22">
        <v>10</v>
      </c>
      <c r="Z136" s="22">
        <v>31</v>
      </c>
      <c r="AA136" s="22">
        <f t="shared" si="536"/>
        <v>41</v>
      </c>
      <c r="AB136" s="22">
        <v>0</v>
      </c>
      <c r="AC136" s="22">
        <v>4</v>
      </c>
      <c r="AD136" s="22">
        <v>0</v>
      </c>
      <c r="AE136" s="22">
        <v>4</v>
      </c>
      <c r="AF136" s="22">
        <f t="shared" si="537"/>
        <v>4</v>
      </c>
      <c r="AG136" s="22">
        <v>0</v>
      </c>
      <c r="AH136" s="22">
        <v>0</v>
      </c>
      <c r="AI136" s="22">
        <v>0</v>
      </c>
      <c r="AJ136" s="22">
        <v>0</v>
      </c>
      <c r="AK136" s="22">
        <f t="shared" si="538"/>
        <v>0</v>
      </c>
      <c r="AL136" s="22">
        <v>0</v>
      </c>
      <c r="AM136" s="22">
        <v>0</v>
      </c>
      <c r="AN136" s="22">
        <v>0</v>
      </c>
      <c r="AO136" s="22">
        <v>0</v>
      </c>
      <c r="AP136" s="22">
        <f t="shared" si="539"/>
        <v>0</v>
      </c>
      <c r="AQ136" s="22">
        <f t="shared" si="540"/>
        <v>90</v>
      </c>
      <c r="AR136" s="22">
        <f t="shared" si="540"/>
        <v>260</v>
      </c>
      <c r="AS136" s="23">
        <f t="shared" si="541"/>
        <v>21</v>
      </c>
      <c r="AT136" s="23">
        <f t="shared" si="542"/>
        <v>103</v>
      </c>
      <c r="AU136" s="23">
        <f t="shared" si="543"/>
        <v>124</v>
      </c>
      <c r="AV136" s="24">
        <v>2</v>
      </c>
      <c r="AW136" s="23" t="str">
        <f t="shared" si="544"/>
        <v>0</v>
      </c>
      <c r="AX136" s="23" t="str">
        <f t="shared" si="545"/>
        <v>0</v>
      </c>
      <c r="AY136" s="23">
        <f t="shared" si="546"/>
        <v>0</v>
      </c>
      <c r="AZ136" s="23">
        <f t="shared" si="547"/>
        <v>21</v>
      </c>
      <c r="BA136" s="23">
        <f t="shared" si="548"/>
        <v>103</v>
      </c>
      <c r="BB136" s="23">
        <f t="shared" si="549"/>
        <v>124</v>
      </c>
    </row>
    <row r="137" spans="1:54" ht="24.95" customHeight="1" x14ac:dyDescent="0.3">
      <c r="A137" s="20"/>
      <c r="B137" s="69" t="s">
        <v>133</v>
      </c>
      <c r="C137" s="22">
        <v>0</v>
      </c>
      <c r="D137" s="22">
        <v>0</v>
      </c>
      <c r="E137" s="22">
        <v>0</v>
      </c>
      <c r="F137" s="22">
        <v>0</v>
      </c>
      <c r="G137" s="22">
        <f t="shared" si="532"/>
        <v>0</v>
      </c>
      <c r="H137" s="22">
        <v>64</v>
      </c>
      <c r="I137" s="22">
        <f>125+144</f>
        <v>269</v>
      </c>
      <c r="J137" s="22">
        <f>11+8</f>
        <v>19</v>
      </c>
      <c r="K137" s="22">
        <f>22+19</f>
        <v>41</v>
      </c>
      <c r="L137" s="22">
        <f t="shared" si="533"/>
        <v>60</v>
      </c>
      <c r="M137" s="22">
        <v>0</v>
      </c>
      <c r="N137" s="22">
        <v>0</v>
      </c>
      <c r="O137" s="22">
        <v>0</v>
      </c>
      <c r="P137" s="22">
        <v>0</v>
      </c>
      <c r="Q137" s="22">
        <f t="shared" si="534"/>
        <v>0</v>
      </c>
      <c r="R137" s="22">
        <v>56</v>
      </c>
      <c r="S137" s="22">
        <v>180</v>
      </c>
      <c r="T137" s="22">
        <v>26</v>
      </c>
      <c r="U137" s="22">
        <v>40</v>
      </c>
      <c r="V137" s="22">
        <f t="shared" si="535"/>
        <v>66</v>
      </c>
      <c r="W137" s="22">
        <v>0</v>
      </c>
      <c r="X137" s="22">
        <v>0</v>
      </c>
      <c r="Y137" s="22">
        <v>0</v>
      </c>
      <c r="Z137" s="22">
        <v>0</v>
      </c>
      <c r="AA137" s="22">
        <f t="shared" si="536"/>
        <v>0</v>
      </c>
      <c r="AB137" s="22">
        <v>0</v>
      </c>
      <c r="AC137" s="22">
        <v>1</v>
      </c>
      <c r="AD137" s="22">
        <v>0</v>
      </c>
      <c r="AE137" s="22">
        <v>0</v>
      </c>
      <c r="AF137" s="22">
        <f t="shared" si="537"/>
        <v>0</v>
      </c>
      <c r="AG137" s="22">
        <v>0</v>
      </c>
      <c r="AH137" s="22">
        <v>0</v>
      </c>
      <c r="AI137" s="22">
        <v>0</v>
      </c>
      <c r="AJ137" s="22">
        <v>0</v>
      </c>
      <c r="AK137" s="22">
        <f t="shared" si="538"/>
        <v>0</v>
      </c>
      <c r="AL137" s="22">
        <v>0</v>
      </c>
      <c r="AM137" s="22">
        <v>0</v>
      </c>
      <c r="AN137" s="22">
        <v>0</v>
      </c>
      <c r="AO137" s="22">
        <v>0</v>
      </c>
      <c r="AP137" s="22">
        <f t="shared" si="539"/>
        <v>0</v>
      </c>
      <c r="AQ137" s="22">
        <f t="shared" si="540"/>
        <v>120</v>
      </c>
      <c r="AR137" s="22">
        <f t="shared" si="540"/>
        <v>450</v>
      </c>
      <c r="AS137" s="23">
        <f t="shared" si="541"/>
        <v>45</v>
      </c>
      <c r="AT137" s="23">
        <f t="shared" si="542"/>
        <v>81</v>
      </c>
      <c r="AU137" s="23">
        <f t="shared" si="543"/>
        <v>126</v>
      </c>
      <c r="AV137" s="24">
        <v>2</v>
      </c>
      <c r="AW137" s="23" t="str">
        <f t="shared" ref="AW137" si="551">IF(AV137=1,AS137,"0")</f>
        <v>0</v>
      </c>
      <c r="AX137" s="23" t="str">
        <f t="shared" ref="AX137" si="552">IF(AV137=1,AT137,"0")</f>
        <v>0</v>
      </c>
      <c r="AY137" s="23">
        <f t="shared" ref="AY137" si="553">AW137+AX137</f>
        <v>0</v>
      </c>
      <c r="AZ137" s="23">
        <f t="shared" ref="AZ137" si="554">IF(AV137=2,AS137,"0")</f>
        <v>45</v>
      </c>
      <c r="BA137" s="23">
        <f t="shared" ref="BA137" si="555">IF(AV137=2,AT137,"0")</f>
        <v>81</v>
      </c>
      <c r="BB137" s="23">
        <f t="shared" ref="BB137" si="556">AZ137+BA137</f>
        <v>126</v>
      </c>
    </row>
    <row r="138" spans="1:54" ht="24.95" customHeight="1" x14ac:dyDescent="0.3">
      <c r="A138" s="20"/>
      <c r="B138" s="21" t="s">
        <v>74</v>
      </c>
      <c r="C138" s="22">
        <v>6</v>
      </c>
      <c r="D138" s="22">
        <v>10</v>
      </c>
      <c r="E138" s="22">
        <v>3</v>
      </c>
      <c r="F138" s="22">
        <v>3</v>
      </c>
      <c r="G138" s="22">
        <f t="shared" si="532"/>
        <v>6</v>
      </c>
      <c r="H138" s="22">
        <v>27</v>
      </c>
      <c r="I138" s="22">
        <f>21+27</f>
        <v>48</v>
      </c>
      <c r="J138" s="22">
        <f>3+10</f>
        <v>13</v>
      </c>
      <c r="K138" s="22">
        <f>6+8</f>
        <v>14</v>
      </c>
      <c r="L138" s="22">
        <f t="shared" si="533"/>
        <v>27</v>
      </c>
      <c r="M138" s="22">
        <v>33</v>
      </c>
      <c r="N138" s="22">
        <v>42</v>
      </c>
      <c r="O138" s="22">
        <v>13</v>
      </c>
      <c r="P138" s="22">
        <v>21</v>
      </c>
      <c r="Q138" s="22">
        <f t="shared" si="534"/>
        <v>34</v>
      </c>
      <c r="R138" s="22">
        <v>39</v>
      </c>
      <c r="S138" s="22">
        <v>49</v>
      </c>
      <c r="T138" s="22">
        <v>32</v>
      </c>
      <c r="U138" s="22">
        <v>21</v>
      </c>
      <c r="V138" s="22">
        <f t="shared" si="535"/>
        <v>53</v>
      </c>
      <c r="W138" s="22">
        <v>0</v>
      </c>
      <c r="X138" s="22">
        <v>0</v>
      </c>
      <c r="Y138" s="22">
        <v>0</v>
      </c>
      <c r="Z138" s="22">
        <v>0</v>
      </c>
      <c r="AA138" s="22">
        <f t="shared" si="536"/>
        <v>0</v>
      </c>
      <c r="AB138" s="22">
        <v>0</v>
      </c>
      <c r="AC138" s="22">
        <v>1</v>
      </c>
      <c r="AD138" s="22">
        <v>1</v>
      </c>
      <c r="AE138" s="22">
        <v>0</v>
      </c>
      <c r="AF138" s="22">
        <f t="shared" si="537"/>
        <v>1</v>
      </c>
      <c r="AG138" s="22">
        <v>0</v>
      </c>
      <c r="AH138" s="22">
        <v>0</v>
      </c>
      <c r="AI138" s="22">
        <v>1</v>
      </c>
      <c r="AJ138" s="22">
        <v>0</v>
      </c>
      <c r="AK138" s="22">
        <f t="shared" si="538"/>
        <v>1</v>
      </c>
      <c r="AL138" s="22">
        <v>0</v>
      </c>
      <c r="AM138" s="22">
        <v>0</v>
      </c>
      <c r="AN138" s="22">
        <v>0</v>
      </c>
      <c r="AO138" s="22">
        <v>0</v>
      </c>
      <c r="AP138" s="22">
        <f t="shared" si="539"/>
        <v>0</v>
      </c>
      <c r="AQ138" s="22">
        <f t="shared" si="540"/>
        <v>105</v>
      </c>
      <c r="AR138" s="22">
        <f t="shared" si="540"/>
        <v>150</v>
      </c>
      <c r="AS138" s="23">
        <f t="shared" si="541"/>
        <v>63</v>
      </c>
      <c r="AT138" s="23">
        <f t="shared" si="542"/>
        <v>59</v>
      </c>
      <c r="AU138" s="23">
        <f t="shared" si="543"/>
        <v>122</v>
      </c>
      <c r="AV138" s="24">
        <v>2</v>
      </c>
      <c r="AW138" s="23" t="str">
        <f t="shared" si="544"/>
        <v>0</v>
      </c>
      <c r="AX138" s="23" t="str">
        <f t="shared" si="545"/>
        <v>0</v>
      </c>
      <c r="AY138" s="23">
        <f t="shared" si="546"/>
        <v>0</v>
      </c>
      <c r="AZ138" s="23">
        <f t="shared" si="547"/>
        <v>63</v>
      </c>
      <c r="BA138" s="23">
        <f t="shared" si="548"/>
        <v>59</v>
      </c>
      <c r="BB138" s="23">
        <f t="shared" si="549"/>
        <v>122</v>
      </c>
    </row>
    <row r="139" spans="1:54" s="2" customFormat="1" ht="24.95" customHeight="1" x14ac:dyDescent="0.3">
      <c r="A139" s="70"/>
      <c r="B139" s="71" t="s">
        <v>58</v>
      </c>
      <c r="C139" s="54">
        <f t="shared" ref="C139:AU139" si="557">SUM(C132:C138)</f>
        <v>16</v>
      </c>
      <c r="D139" s="54">
        <f t="shared" si="557"/>
        <v>30</v>
      </c>
      <c r="E139" s="54">
        <f t="shared" si="557"/>
        <v>5</v>
      </c>
      <c r="F139" s="54">
        <f t="shared" si="557"/>
        <v>14</v>
      </c>
      <c r="G139" s="54">
        <f t="shared" si="557"/>
        <v>19</v>
      </c>
      <c r="H139" s="54">
        <f t="shared" si="557"/>
        <v>384</v>
      </c>
      <c r="I139" s="54">
        <f t="shared" si="557"/>
        <v>1033</v>
      </c>
      <c r="J139" s="54">
        <f t="shared" si="557"/>
        <v>92</v>
      </c>
      <c r="K139" s="54">
        <f t="shared" si="557"/>
        <v>293</v>
      </c>
      <c r="L139" s="54">
        <f t="shared" si="557"/>
        <v>385</v>
      </c>
      <c r="M139" s="54">
        <f t="shared" ref="M139:AF139" si="558">SUM(M132:M138)</f>
        <v>77</v>
      </c>
      <c r="N139" s="54">
        <f t="shared" si="558"/>
        <v>118</v>
      </c>
      <c r="O139" s="54">
        <f t="shared" si="558"/>
        <v>20</v>
      </c>
      <c r="P139" s="54">
        <f t="shared" si="558"/>
        <v>60</v>
      </c>
      <c r="Q139" s="54">
        <f t="shared" si="558"/>
        <v>80</v>
      </c>
      <c r="R139" s="54">
        <f t="shared" si="558"/>
        <v>343</v>
      </c>
      <c r="S139" s="54">
        <f t="shared" si="558"/>
        <v>605</v>
      </c>
      <c r="T139" s="54">
        <f t="shared" si="558"/>
        <v>139</v>
      </c>
      <c r="U139" s="54">
        <f t="shared" si="558"/>
        <v>219</v>
      </c>
      <c r="V139" s="54">
        <f t="shared" si="558"/>
        <v>358</v>
      </c>
      <c r="W139" s="54">
        <f t="shared" si="558"/>
        <v>85</v>
      </c>
      <c r="X139" s="54">
        <f t="shared" si="558"/>
        <v>480</v>
      </c>
      <c r="Y139" s="54">
        <f t="shared" si="558"/>
        <v>44</v>
      </c>
      <c r="Z139" s="54">
        <f t="shared" si="558"/>
        <v>124</v>
      </c>
      <c r="AA139" s="54">
        <f t="shared" si="558"/>
        <v>168</v>
      </c>
      <c r="AB139" s="54">
        <f t="shared" si="558"/>
        <v>0</v>
      </c>
      <c r="AC139" s="54">
        <f t="shared" si="558"/>
        <v>21</v>
      </c>
      <c r="AD139" s="54">
        <f t="shared" si="558"/>
        <v>11</v>
      </c>
      <c r="AE139" s="54">
        <f t="shared" si="558"/>
        <v>7</v>
      </c>
      <c r="AF139" s="54">
        <f t="shared" si="558"/>
        <v>18</v>
      </c>
      <c r="AG139" s="54">
        <f t="shared" si="557"/>
        <v>0</v>
      </c>
      <c r="AH139" s="54">
        <f t="shared" si="557"/>
        <v>0</v>
      </c>
      <c r="AI139" s="54">
        <f t="shared" si="557"/>
        <v>2</v>
      </c>
      <c r="AJ139" s="54">
        <f t="shared" si="557"/>
        <v>0</v>
      </c>
      <c r="AK139" s="54">
        <f t="shared" si="557"/>
        <v>2</v>
      </c>
      <c r="AL139" s="54">
        <f t="shared" ref="AL139:AP139" si="559">SUM(AL132:AL138)</f>
        <v>0</v>
      </c>
      <c r="AM139" s="54">
        <f t="shared" si="559"/>
        <v>0</v>
      </c>
      <c r="AN139" s="54">
        <f t="shared" si="559"/>
        <v>0</v>
      </c>
      <c r="AO139" s="54">
        <f t="shared" si="559"/>
        <v>0</v>
      </c>
      <c r="AP139" s="54">
        <f t="shared" si="559"/>
        <v>0</v>
      </c>
      <c r="AQ139" s="54">
        <f t="shared" si="557"/>
        <v>905</v>
      </c>
      <c r="AR139" s="54">
        <f t="shared" ref="AR139" si="560">SUM(AR132:AR138)</f>
        <v>2287</v>
      </c>
      <c r="AS139" s="54">
        <f t="shared" si="557"/>
        <v>313</v>
      </c>
      <c r="AT139" s="54">
        <f t="shared" si="557"/>
        <v>717</v>
      </c>
      <c r="AU139" s="54">
        <f t="shared" si="557"/>
        <v>1030</v>
      </c>
      <c r="AV139" s="72"/>
      <c r="AW139" s="54">
        <f t="shared" ref="AW139:BB139" si="561">SUM(AW132:AW138)</f>
        <v>147</v>
      </c>
      <c r="AX139" s="54">
        <f t="shared" si="561"/>
        <v>330</v>
      </c>
      <c r="AY139" s="54">
        <f t="shared" si="561"/>
        <v>477</v>
      </c>
      <c r="AZ139" s="54">
        <f t="shared" si="561"/>
        <v>166</v>
      </c>
      <c r="BA139" s="54">
        <f t="shared" si="561"/>
        <v>387</v>
      </c>
      <c r="BB139" s="54">
        <f t="shared" si="561"/>
        <v>553</v>
      </c>
    </row>
    <row r="140" spans="1:54" s="2" customFormat="1" ht="24.95" customHeight="1" x14ac:dyDescent="0.3">
      <c r="A140" s="73"/>
      <c r="B140" s="71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5"/>
      <c r="AW140" s="74"/>
      <c r="AX140" s="74"/>
      <c r="AY140" s="74"/>
      <c r="AZ140" s="74"/>
      <c r="BA140" s="74"/>
      <c r="BB140" s="56"/>
    </row>
    <row r="141" spans="1:54" ht="24.95" customHeight="1" x14ac:dyDescent="0.3">
      <c r="A141" s="20"/>
      <c r="B141" s="5" t="s">
        <v>90</v>
      </c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5"/>
      <c r="AT141" s="35"/>
      <c r="AU141" s="35"/>
      <c r="AV141" s="36"/>
      <c r="AW141" s="35"/>
      <c r="AX141" s="35"/>
      <c r="AY141" s="35"/>
      <c r="AZ141" s="35"/>
      <c r="BA141" s="35"/>
      <c r="BB141" s="37"/>
    </row>
    <row r="142" spans="1:54" ht="24.95" customHeight="1" x14ac:dyDescent="0.3">
      <c r="A142" s="76"/>
      <c r="B142" s="77" t="s">
        <v>45</v>
      </c>
      <c r="C142" s="78">
        <v>10</v>
      </c>
      <c r="D142" s="78">
        <v>27</v>
      </c>
      <c r="E142" s="78">
        <v>0</v>
      </c>
      <c r="F142" s="78">
        <v>19</v>
      </c>
      <c r="G142" s="78">
        <f t="shared" ref="G142:G145" si="562">E142+F142</f>
        <v>19</v>
      </c>
      <c r="H142" s="78">
        <v>0</v>
      </c>
      <c r="I142" s="78">
        <v>0</v>
      </c>
      <c r="J142" s="78">
        <v>0</v>
      </c>
      <c r="K142" s="78">
        <v>0</v>
      </c>
      <c r="L142" s="78">
        <f t="shared" ref="L142:L145" si="563">J142+K142</f>
        <v>0</v>
      </c>
      <c r="M142" s="78">
        <v>30</v>
      </c>
      <c r="N142" s="78">
        <v>50</v>
      </c>
      <c r="O142" s="78">
        <v>3</v>
      </c>
      <c r="P142" s="78">
        <v>33</v>
      </c>
      <c r="Q142" s="78">
        <f t="shared" ref="Q142:Q145" si="564">O142+P142</f>
        <v>36</v>
      </c>
      <c r="R142" s="78">
        <v>0</v>
      </c>
      <c r="S142" s="78">
        <v>0</v>
      </c>
      <c r="T142" s="78">
        <v>0</v>
      </c>
      <c r="U142" s="78">
        <v>0</v>
      </c>
      <c r="V142" s="78">
        <f t="shared" ref="V142:V145" si="565">T142+U142</f>
        <v>0</v>
      </c>
      <c r="W142" s="78">
        <v>0</v>
      </c>
      <c r="X142" s="78">
        <v>0</v>
      </c>
      <c r="Y142" s="78">
        <v>0</v>
      </c>
      <c r="Z142" s="78">
        <v>0</v>
      </c>
      <c r="AA142" s="78">
        <f t="shared" ref="AA142:AA145" si="566">Y142+Z142</f>
        <v>0</v>
      </c>
      <c r="AB142" s="78">
        <v>0</v>
      </c>
      <c r="AC142" s="78">
        <v>0</v>
      </c>
      <c r="AD142" s="78">
        <v>0</v>
      </c>
      <c r="AE142" s="78">
        <v>0</v>
      </c>
      <c r="AF142" s="78">
        <f t="shared" ref="AF142:AF145" si="567">AD142+AE142</f>
        <v>0</v>
      </c>
      <c r="AG142" s="78">
        <v>0</v>
      </c>
      <c r="AH142" s="78">
        <v>0</v>
      </c>
      <c r="AI142" s="78">
        <v>0</v>
      </c>
      <c r="AJ142" s="78">
        <v>0</v>
      </c>
      <c r="AK142" s="78">
        <f t="shared" ref="AK142:AK145" si="568">AI142+AJ142</f>
        <v>0</v>
      </c>
      <c r="AL142" s="78">
        <v>0</v>
      </c>
      <c r="AM142" s="78">
        <v>0</v>
      </c>
      <c r="AN142" s="78">
        <v>0</v>
      </c>
      <c r="AO142" s="78">
        <v>0</v>
      </c>
      <c r="AP142" s="78">
        <f t="shared" ref="AP142:AP145" si="569">AN142+AO142</f>
        <v>0</v>
      </c>
      <c r="AQ142" s="78">
        <f t="shared" ref="AQ142:AR145" si="570">C142+H142+AG142+M142+R142+W142+AB142</f>
        <v>40</v>
      </c>
      <c r="AR142" s="78">
        <f t="shared" si="570"/>
        <v>77</v>
      </c>
      <c r="AS142" s="23">
        <f t="shared" ref="AS142:AS145" si="571">E142+J142+O142+T142+Y142+AD142+AI142</f>
        <v>3</v>
      </c>
      <c r="AT142" s="23">
        <f t="shared" ref="AT142:AT145" si="572">F142+K142+P142+U142+Z142+AE142+AJ142</f>
        <v>52</v>
      </c>
      <c r="AU142" s="23">
        <f t="shared" ref="AU142:AU145" si="573">G142+L142+Q142+V142+AA142+AF142+AK142</f>
        <v>55</v>
      </c>
      <c r="AV142" s="80">
        <v>1</v>
      </c>
      <c r="AW142" s="79">
        <f t="shared" ref="AW142:AW145" si="574">IF(AV142=1,AS142,"0")</f>
        <v>3</v>
      </c>
      <c r="AX142" s="79">
        <f t="shared" ref="AX142:AX145" si="575">IF(AV142=1,AT142,"0")</f>
        <v>52</v>
      </c>
      <c r="AY142" s="79">
        <f t="shared" ref="AY142:AY145" si="576">AW142+AX142</f>
        <v>55</v>
      </c>
      <c r="AZ142" s="79" t="str">
        <f t="shared" ref="AZ142:AZ145" si="577">IF(AV142=2,AS142,"0")</f>
        <v>0</v>
      </c>
      <c r="BA142" s="79" t="str">
        <f t="shared" ref="BA142:BA145" si="578">IF(AV142=2,AT142,"0")</f>
        <v>0</v>
      </c>
      <c r="BB142" s="79">
        <f t="shared" ref="BB142:BB145" si="579">AZ142+BA142</f>
        <v>0</v>
      </c>
    </row>
    <row r="143" spans="1:54" ht="24.95" customHeight="1" x14ac:dyDescent="0.3">
      <c r="A143" s="20"/>
      <c r="B143" s="21" t="s">
        <v>44</v>
      </c>
      <c r="C143" s="22">
        <v>10</v>
      </c>
      <c r="D143" s="22">
        <v>25</v>
      </c>
      <c r="E143" s="22">
        <v>0</v>
      </c>
      <c r="F143" s="22">
        <v>14</v>
      </c>
      <c r="G143" s="22">
        <f t="shared" si="562"/>
        <v>14</v>
      </c>
      <c r="H143" s="22">
        <v>0</v>
      </c>
      <c r="I143" s="22">
        <v>0</v>
      </c>
      <c r="J143" s="22">
        <v>0</v>
      </c>
      <c r="K143" s="22">
        <v>0</v>
      </c>
      <c r="L143" s="22">
        <f t="shared" si="563"/>
        <v>0</v>
      </c>
      <c r="M143" s="22">
        <v>30</v>
      </c>
      <c r="N143" s="22">
        <v>47</v>
      </c>
      <c r="O143" s="22">
        <v>2</v>
      </c>
      <c r="P143" s="22">
        <v>26</v>
      </c>
      <c r="Q143" s="22">
        <f t="shared" si="564"/>
        <v>28</v>
      </c>
      <c r="R143" s="22">
        <v>0</v>
      </c>
      <c r="S143" s="22">
        <v>0</v>
      </c>
      <c r="T143" s="22">
        <v>0</v>
      </c>
      <c r="U143" s="22">
        <v>0</v>
      </c>
      <c r="V143" s="22">
        <f t="shared" si="565"/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f t="shared" si="566"/>
        <v>0</v>
      </c>
      <c r="AB143" s="22">
        <v>0</v>
      </c>
      <c r="AC143" s="22">
        <v>0</v>
      </c>
      <c r="AD143" s="22">
        <v>0</v>
      </c>
      <c r="AE143" s="22">
        <v>0</v>
      </c>
      <c r="AF143" s="22">
        <f t="shared" si="567"/>
        <v>0</v>
      </c>
      <c r="AG143" s="22">
        <v>0</v>
      </c>
      <c r="AH143" s="22">
        <v>0</v>
      </c>
      <c r="AI143" s="22">
        <v>0</v>
      </c>
      <c r="AJ143" s="22">
        <v>0</v>
      </c>
      <c r="AK143" s="22">
        <f t="shared" si="568"/>
        <v>0</v>
      </c>
      <c r="AL143" s="22">
        <v>0</v>
      </c>
      <c r="AM143" s="22">
        <v>0</v>
      </c>
      <c r="AN143" s="22">
        <v>0</v>
      </c>
      <c r="AO143" s="22">
        <v>0</v>
      </c>
      <c r="AP143" s="22">
        <f t="shared" si="569"/>
        <v>0</v>
      </c>
      <c r="AQ143" s="22">
        <f t="shared" si="570"/>
        <v>40</v>
      </c>
      <c r="AR143" s="22">
        <f t="shared" si="570"/>
        <v>72</v>
      </c>
      <c r="AS143" s="23">
        <f t="shared" si="571"/>
        <v>2</v>
      </c>
      <c r="AT143" s="23">
        <f t="shared" si="572"/>
        <v>40</v>
      </c>
      <c r="AU143" s="23">
        <f t="shared" si="573"/>
        <v>42</v>
      </c>
      <c r="AV143" s="24">
        <v>1</v>
      </c>
      <c r="AW143" s="23">
        <f t="shared" si="574"/>
        <v>2</v>
      </c>
      <c r="AX143" s="23">
        <f t="shared" si="575"/>
        <v>40</v>
      </c>
      <c r="AY143" s="23">
        <f t="shared" si="576"/>
        <v>42</v>
      </c>
      <c r="AZ143" s="23" t="str">
        <f t="shared" si="577"/>
        <v>0</v>
      </c>
      <c r="BA143" s="23" t="str">
        <f t="shared" si="578"/>
        <v>0</v>
      </c>
      <c r="BB143" s="23">
        <f t="shared" si="579"/>
        <v>0</v>
      </c>
    </row>
    <row r="144" spans="1:54" ht="24.95" customHeight="1" x14ac:dyDescent="0.3">
      <c r="A144" s="20"/>
      <c r="B144" s="21" t="s">
        <v>22</v>
      </c>
      <c r="C144" s="22">
        <v>10</v>
      </c>
      <c r="D144" s="22">
        <v>45</v>
      </c>
      <c r="E144" s="22">
        <v>3</v>
      </c>
      <c r="F144" s="22">
        <v>15</v>
      </c>
      <c r="G144" s="22">
        <f t="shared" si="562"/>
        <v>18</v>
      </c>
      <c r="H144" s="22">
        <v>0</v>
      </c>
      <c r="I144" s="22">
        <v>0</v>
      </c>
      <c r="J144" s="22">
        <v>0</v>
      </c>
      <c r="K144" s="22">
        <v>0</v>
      </c>
      <c r="L144" s="22">
        <f t="shared" si="563"/>
        <v>0</v>
      </c>
      <c r="M144" s="22">
        <v>30</v>
      </c>
      <c r="N144" s="22">
        <v>46</v>
      </c>
      <c r="O144" s="22">
        <v>1</v>
      </c>
      <c r="P144" s="22">
        <v>29</v>
      </c>
      <c r="Q144" s="22">
        <f t="shared" si="564"/>
        <v>30</v>
      </c>
      <c r="R144" s="22">
        <v>0</v>
      </c>
      <c r="S144" s="22">
        <v>0</v>
      </c>
      <c r="T144" s="22">
        <v>0</v>
      </c>
      <c r="U144" s="22">
        <v>0</v>
      </c>
      <c r="V144" s="22">
        <f t="shared" si="565"/>
        <v>0</v>
      </c>
      <c r="W144" s="22">
        <v>0</v>
      </c>
      <c r="X144" s="22">
        <v>0</v>
      </c>
      <c r="Y144" s="22">
        <v>0</v>
      </c>
      <c r="Z144" s="22">
        <v>0</v>
      </c>
      <c r="AA144" s="22">
        <f t="shared" si="566"/>
        <v>0</v>
      </c>
      <c r="AB144" s="22">
        <v>0</v>
      </c>
      <c r="AC144" s="22">
        <v>0</v>
      </c>
      <c r="AD144" s="22">
        <v>0</v>
      </c>
      <c r="AE144" s="22">
        <v>0</v>
      </c>
      <c r="AF144" s="22">
        <f t="shared" si="567"/>
        <v>0</v>
      </c>
      <c r="AG144" s="22">
        <v>0</v>
      </c>
      <c r="AH144" s="22">
        <v>0</v>
      </c>
      <c r="AI144" s="22">
        <v>0</v>
      </c>
      <c r="AJ144" s="22">
        <v>0</v>
      </c>
      <c r="AK144" s="22">
        <f t="shared" si="568"/>
        <v>0</v>
      </c>
      <c r="AL144" s="22">
        <v>0</v>
      </c>
      <c r="AM144" s="22">
        <v>0</v>
      </c>
      <c r="AN144" s="22">
        <v>0</v>
      </c>
      <c r="AO144" s="22">
        <v>0</v>
      </c>
      <c r="AP144" s="22">
        <f t="shared" si="569"/>
        <v>0</v>
      </c>
      <c r="AQ144" s="22">
        <f t="shared" si="570"/>
        <v>40</v>
      </c>
      <c r="AR144" s="22">
        <f t="shared" si="570"/>
        <v>91</v>
      </c>
      <c r="AS144" s="23">
        <f t="shared" si="571"/>
        <v>4</v>
      </c>
      <c r="AT144" s="23">
        <f t="shared" si="572"/>
        <v>44</v>
      </c>
      <c r="AU144" s="23">
        <f t="shared" si="573"/>
        <v>48</v>
      </c>
      <c r="AV144" s="24">
        <v>1</v>
      </c>
      <c r="AW144" s="23">
        <f>IF(AV144=1,AS144,"0")</f>
        <v>4</v>
      </c>
      <c r="AX144" s="23">
        <f>IF(AV144=1,AT144,"0")</f>
        <v>44</v>
      </c>
      <c r="AY144" s="23">
        <f>AW144+AX144</f>
        <v>48</v>
      </c>
      <c r="AZ144" s="23" t="str">
        <f>IF(AV144=2,AS144,"0")</f>
        <v>0</v>
      </c>
      <c r="BA144" s="23" t="str">
        <f>IF(AV144=2,AT144,"0")</f>
        <v>0</v>
      </c>
      <c r="BB144" s="23">
        <f>AZ144+BA144</f>
        <v>0</v>
      </c>
    </row>
    <row r="145" spans="1:54" ht="24.95" customHeight="1" x14ac:dyDescent="0.3">
      <c r="A145" s="20"/>
      <c r="B145" s="21" t="s">
        <v>74</v>
      </c>
      <c r="C145" s="22">
        <v>30</v>
      </c>
      <c r="D145" s="22">
        <v>86</v>
      </c>
      <c r="E145" s="22">
        <v>5</v>
      </c>
      <c r="F145" s="22">
        <v>34</v>
      </c>
      <c r="G145" s="22">
        <f t="shared" si="562"/>
        <v>39</v>
      </c>
      <c r="H145" s="22">
        <v>0</v>
      </c>
      <c r="I145" s="22">
        <v>0</v>
      </c>
      <c r="J145" s="22">
        <v>0</v>
      </c>
      <c r="K145" s="22">
        <v>0</v>
      </c>
      <c r="L145" s="22">
        <f t="shared" si="563"/>
        <v>0</v>
      </c>
      <c r="M145" s="22">
        <v>40</v>
      </c>
      <c r="N145" s="22">
        <v>118</v>
      </c>
      <c r="O145" s="22">
        <v>17</v>
      </c>
      <c r="P145" s="22">
        <v>21</v>
      </c>
      <c r="Q145" s="22">
        <f t="shared" si="564"/>
        <v>38</v>
      </c>
      <c r="R145" s="22">
        <v>0</v>
      </c>
      <c r="S145" s="22">
        <v>0</v>
      </c>
      <c r="T145" s="22">
        <v>0</v>
      </c>
      <c r="U145" s="22">
        <v>0</v>
      </c>
      <c r="V145" s="22">
        <f t="shared" si="565"/>
        <v>0</v>
      </c>
      <c r="W145" s="22">
        <v>0</v>
      </c>
      <c r="X145" s="22">
        <v>0</v>
      </c>
      <c r="Y145" s="22">
        <v>0</v>
      </c>
      <c r="Z145" s="22">
        <v>0</v>
      </c>
      <c r="AA145" s="22">
        <f t="shared" si="566"/>
        <v>0</v>
      </c>
      <c r="AB145" s="22">
        <v>0</v>
      </c>
      <c r="AC145" s="22">
        <v>1</v>
      </c>
      <c r="AD145" s="22">
        <v>0</v>
      </c>
      <c r="AE145" s="22">
        <v>0</v>
      </c>
      <c r="AF145" s="22">
        <f t="shared" si="567"/>
        <v>0</v>
      </c>
      <c r="AG145" s="22">
        <v>0</v>
      </c>
      <c r="AH145" s="22">
        <v>0</v>
      </c>
      <c r="AI145" s="22">
        <v>1</v>
      </c>
      <c r="AJ145" s="22">
        <v>0</v>
      </c>
      <c r="AK145" s="22">
        <f t="shared" si="568"/>
        <v>1</v>
      </c>
      <c r="AL145" s="22">
        <v>0</v>
      </c>
      <c r="AM145" s="22">
        <v>0</v>
      </c>
      <c r="AN145" s="22">
        <v>0</v>
      </c>
      <c r="AO145" s="22">
        <v>0</v>
      </c>
      <c r="AP145" s="22">
        <f t="shared" si="569"/>
        <v>0</v>
      </c>
      <c r="AQ145" s="22">
        <f t="shared" si="570"/>
        <v>70</v>
      </c>
      <c r="AR145" s="22">
        <f t="shared" si="570"/>
        <v>205</v>
      </c>
      <c r="AS145" s="23">
        <f t="shared" si="571"/>
        <v>23</v>
      </c>
      <c r="AT145" s="23">
        <f t="shared" si="572"/>
        <v>55</v>
      </c>
      <c r="AU145" s="23">
        <f t="shared" si="573"/>
        <v>78</v>
      </c>
      <c r="AV145" s="24">
        <v>2</v>
      </c>
      <c r="AW145" s="23" t="str">
        <f t="shared" si="574"/>
        <v>0</v>
      </c>
      <c r="AX145" s="23" t="str">
        <f t="shared" si="575"/>
        <v>0</v>
      </c>
      <c r="AY145" s="23">
        <f t="shared" si="576"/>
        <v>0</v>
      </c>
      <c r="AZ145" s="23">
        <f t="shared" si="577"/>
        <v>23</v>
      </c>
      <c r="BA145" s="23">
        <f t="shared" si="578"/>
        <v>55</v>
      </c>
      <c r="BB145" s="23">
        <f t="shared" si="579"/>
        <v>78</v>
      </c>
    </row>
    <row r="146" spans="1:54" s="2" customFormat="1" ht="24.95" customHeight="1" x14ac:dyDescent="0.3">
      <c r="A146" s="4"/>
      <c r="B146" s="25" t="s">
        <v>58</v>
      </c>
      <c r="C146" s="46">
        <f t="shared" ref="C146:AU146" si="580">SUM(C142:C145)</f>
        <v>60</v>
      </c>
      <c r="D146" s="46">
        <f t="shared" si="580"/>
        <v>183</v>
      </c>
      <c r="E146" s="46">
        <f t="shared" si="580"/>
        <v>8</v>
      </c>
      <c r="F146" s="46">
        <f t="shared" si="580"/>
        <v>82</v>
      </c>
      <c r="G146" s="46">
        <f t="shared" si="580"/>
        <v>90</v>
      </c>
      <c r="H146" s="46">
        <f t="shared" si="580"/>
        <v>0</v>
      </c>
      <c r="I146" s="46">
        <f t="shared" si="580"/>
        <v>0</v>
      </c>
      <c r="J146" s="46">
        <f t="shared" si="580"/>
        <v>0</v>
      </c>
      <c r="K146" s="46">
        <f t="shared" si="580"/>
        <v>0</v>
      </c>
      <c r="L146" s="46">
        <f t="shared" si="580"/>
        <v>0</v>
      </c>
      <c r="M146" s="46">
        <f t="shared" ref="M146:Q146" si="581">SUM(M142:M145)</f>
        <v>130</v>
      </c>
      <c r="N146" s="46">
        <f t="shared" si="581"/>
        <v>261</v>
      </c>
      <c r="O146" s="46">
        <f t="shared" si="581"/>
        <v>23</v>
      </c>
      <c r="P146" s="46">
        <f t="shared" si="581"/>
        <v>109</v>
      </c>
      <c r="Q146" s="46">
        <f t="shared" si="581"/>
        <v>132</v>
      </c>
      <c r="R146" s="46">
        <f t="shared" ref="R146:AF146" si="582">SUM(R142:R145)</f>
        <v>0</v>
      </c>
      <c r="S146" s="46">
        <f t="shared" si="582"/>
        <v>0</v>
      </c>
      <c r="T146" s="46">
        <f t="shared" si="582"/>
        <v>0</v>
      </c>
      <c r="U146" s="46">
        <f t="shared" si="582"/>
        <v>0</v>
      </c>
      <c r="V146" s="46">
        <f t="shared" si="582"/>
        <v>0</v>
      </c>
      <c r="W146" s="46">
        <f t="shared" si="582"/>
        <v>0</v>
      </c>
      <c r="X146" s="46">
        <f t="shared" si="582"/>
        <v>0</v>
      </c>
      <c r="Y146" s="46">
        <f t="shared" si="582"/>
        <v>0</v>
      </c>
      <c r="Z146" s="46">
        <f t="shared" si="582"/>
        <v>0</v>
      </c>
      <c r="AA146" s="46">
        <f t="shared" si="582"/>
        <v>0</v>
      </c>
      <c r="AB146" s="46">
        <f t="shared" si="582"/>
        <v>0</v>
      </c>
      <c r="AC146" s="46">
        <f t="shared" si="582"/>
        <v>1</v>
      </c>
      <c r="AD146" s="46">
        <f t="shared" si="582"/>
        <v>0</v>
      </c>
      <c r="AE146" s="46">
        <f t="shared" si="582"/>
        <v>0</v>
      </c>
      <c r="AF146" s="46">
        <f t="shared" si="582"/>
        <v>0</v>
      </c>
      <c r="AG146" s="46">
        <f t="shared" si="580"/>
        <v>0</v>
      </c>
      <c r="AH146" s="46">
        <f t="shared" si="580"/>
        <v>0</v>
      </c>
      <c r="AI146" s="46">
        <f t="shared" si="580"/>
        <v>1</v>
      </c>
      <c r="AJ146" s="46">
        <f t="shared" si="580"/>
        <v>0</v>
      </c>
      <c r="AK146" s="46">
        <f t="shared" si="580"/>
        <v>1</v>
      </c>
      <c r="AL146" s="46">
        <f t="shared" ref="AL146:AP146" si="583">SUM(AL142:AL145)</f>
        <v>0</v>
      </c>
      <c r="AM146" s="46">
        <f t="shared" si="583"/>
        <v>0</v>
      </c>
      <c r="AN146" s="46">
        <f t="shared" si="583"/>
        <v>0</v>
      </c>
      <c r="AO146" s="46">
        <f t="shared" si="583"/>
        <v>0</v>
      </c>
      <c r="AP146" s="46">
        <f t="shared" si="583"/>
        <v>0</v>
      </c>
      <c r="AQ146" s="46">
        <f t="shared" si="580"/>
        <v>190</v>
      </c>
      <c r="AR146" s="46">
        <f t="shared" ref="AR146" si="584">SUM(AR142:AR145)</f>
        <v>445</v>
      </c>
      <c r="AS146" s="46">
        <f t="shared" si="580"/>
        <v>32</v>
      </c>
      <c r="AT146" s="46">
        <f t="shared" si="580"/>
        <v>191</v>
      </c>
      <c r="AU146" s="46">
        <f t="shared" si="580"/>
        <v>223</v>
      </c>
      <c r="AV146" s="47"/>
      <c r="AW146" s="46">
        <f t="shared" ref="AW146:BB146" si="585">SUM(AW142:AW145)</f>
        <v>9</v>
      </c>
      <c r="AX146" s="46">
        <f t="shared" si="585"/>
        <v>136</v>
      </c>
      <c r="AY146" s="46">
        <f t="shared" si="585"/>
        <v>145</v>
      </c>
      <c r="AZ146" s="46">
        <f t="shared" si="585"/>
        <v>23</v>
      </c>
      <c r="BA146" s="46">
        <f t="shared" si="585"/>
        <v>55</v>
      </c>
      <c r="BB146" s="26">
        <f t="shared" si="585"/>
        <v>78</v>
      </c>
    </row>
    <row r="147" spans="1:54" ht="24.95" customHeight="1" x14ac:dyDescent="0.3">
      <c r="A147" s="20"/>
      <c r="B147" s="5" t="s">
        <v>80</v>
      </c>
      <c r="C147" s="38"/>
      <c r="D147" s="126"/>
      <c r="E147" s="39"/>
      <c r="F147" s="39"/>
      <c r="G147" s="34"/>
      <c r="H147" s="39"/>
      <c r="I147" s="39"/>
      <c r="J147" s="40"/>
      <c r="K147" s="40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9"/>
      <c r="AH147" s="39"/>
      <c r="AI147" s="39"/>
      <c r="AJ147" s="39"/>
      <c r="AK147" s="34"/>
      <c r="AL147" s="34"/>
      <c r="AM147" s="34"/>
      <c r="AN147" s="34"/>
      <c r="AO147" s="34"/>
      <c r="AP147" s="34"/>
      <c r="AQ147" s="34"/>
      <c r="AR147" s="34"/>
      <c r="AS147" s="35"/>
      <c r="AT147" s="35"/>
      <c r="AU147" s="35"/>
      <c r="AV147" s="45"/>
      <c r="AW147" s="35"/>
      <c r="AX147" s="35"/>
      <c r="AY147" s="35"/>
      <c r="AZ147" s="35"/>
      <c r="BA147" s="35"/>
      <c r="BB147" s="37"/>
    </row>
    <row r="148" spans="1:54" ht="24.95" customHeight="1" x14ac:dyDescent="0.3">
      <c r="A148" s="20"/>
      <c r="B148" s="21" t="s">
        <v>83</v>
      </c>
      <c r="C148" s="22">
        <v>17</v>
      </c>
      <c r="D148" s="22">
        <v>53</v>
      </c>
      <c r="E148" s="22">
        <v>0</v>
      </c>
      <c r="F148" s="22">
        <v>17</v>
      </c>
      <c r="G148" s="22">
        <f t="shared" ref="G148" si="586">E148+F148</f>
        <v>17</v>
      </c>
      <c r="H148" s="22">
        <v>123</v>
      </c>
      <c r="I148" s="22">
        <f>274+250</f>
        <v>524</v>
      </c>
      <c r="J148" s="22">
        <f>5+7</f>
        <v>12</v>
      </c>
      <c r="K148" s="22">
        <f>64+48</f>
        <v>112</v>
      </c>
      <c r="L148" s="22">
        <f t="shared" ref="L148" si="587">J148+K148</f>
        <v>124</v>
      </c>
      <c r="M148" s="22">
        <v>41</v>
      </c>
      <c r="N148" s="22">
        <v>91</v>
      </c>
      <c r="O148" s="22">
        <v>4</v>
      </c>
      <c r="P148" s="22">
        <v>37</v>
      </c>
      <c r="Q148" s="22">
        <f t="shared" ref="Q148" si="588">O148+P148</f>
        <v>41</v>
      </c>
      <c r="R148" s="22">
        <v>19</v>
      </c>
      <c r="S148" s="22">
        <v>179</v>
      </c>
      <c r="T148" s="22">
        <v>5</v>
      </c>
      <c r="U148" s="22">
        <v>31</v>
      </c>
      <c r="V148" s="22">
        <f t="shared" ref="V148" si="589">T148+U148</f>
        <v>36</v>
      </c>
      <c r="W148" s="22">
        <v>0</v>
      </c>
      <c r="X148" s="22">
        <v>0</v>
      </c>
      <c r="Y148" s="22">
        <v>0</v>
      </c>
      <c r="Z148" s="22">
        <v>0</v>
      </c>
      <c r="AA148" s="22">
        <f t="shared" ref="AA148" si="590">Y148+Z148</f>
        <v>0</v>
      </c>
      <c r="AB148" s="22">
        <v>0</v>
      </c>
      <c r="AC148" s="22">
        <v>1</v>
      </c>
      <c r="AD148" s="22">
        <v>0</v>
      </c>
      <c r="AE148" s="22">
        <v>0</v>
      </c>
      <c r="AF148" s="22">
        <f t="shared" ref="AF148" si="591">AD148+AE148</f>
        <v>0</v>
      </c>
      <c r="AG148" s="22">
        <v>0</v>
      </c>
      <c r="AH148" s="22">
        <v>0</v>
      </c>
      <c r="AI148" s="22">
        <v>0</v>
      </c>
      <c r="AJ148" s="22">
        <v>0</v>
      </c>
      <c r="AK148" s="22">
        <f t="shared" ref="AK148" si="592">AI148+AJ148</f>
        <v>0</v>
      </c>
      <c r="AL148" s="22">
        <v>0</v>
      </c>
      <c r="AM148" s="22">
        <v>0</v>
      </c>
      <c r="AN148" s="22">
        <v>0</v>
      </c>
      <c r="AO148" s="22">
        <v>0</v>
      </c>
      <c r="AP148" s="22">
        <f t="shared" ref="AP148" si="593">AN148+AO148</f>
        <v>0</v>
      </c>
      <c r="AQ148" s="22">
        <f>C148+H148+AG148+M148+R148+W148+AB148</f>
        <v>200</v>
      </c>
      <c r="AR148" s="22">
        <f>D148+I148+AH148+N148+S148+X148+AC148</f>
        <v>848</v>
      </c>
      <c r="AS148" s="23">
        <f t="shared" ref="AS148" si="594">E148+J148+O148+T148+Y148+AD148+AI148</f>
        <v>21</v>
      </c>
      <c r="AT148" s="23">
        <f t="shared" ref="AT148" si="595">F148+K148+P148+U148+Z148+AE148+AJ148</f>
        <v>197</v>
      </c>
      <c r="AU148" s="23">
        <f t="shared" ref="AU148" si="596">G148+L148+Q148+V148+AA148+AF148+AK148</f>
        <v>218</v>
      </c>
      <c r="AV148" s="24">
        <v>2</v>
      </c>
      <c r="AW148" s="23" t="str">
        <f t="shared" ref="AW148:AW155" si="597">IF(AV148=1,AS148,"0")</f>
        <v>0</v>
      </c>
      <c r="AX148" s="23" t="str">
        <f t="shared" ref="AX148:AX155" si="598">IF(AV148=1,AT148,"0")</f>
        <v>0</v>
      </c>
      <c r="AY148" s="23">
        <f t="shared" ref="AY148:AY155" si="599">AW148+AX148</f>
        <v>0</v>
      </c>
      <c r="AZ148" s="23">
        <f t="shared" ref="AZ148:AZ155" si="600">IF(AV148=2,AS148,"0")</f>
        <v>21</v>
      </c>
      <c r="BA148" s="23">
        <f t="shared" ref="BA148:BA155" si="601">IF(AV148=2,AT148,"0")</f>
        <v>197</v>
      </c>
      <c r="BB148" s="23">
        <f t="shared" ref="BB148:BB155" si="602">AZ148+BA148</f>
        <v>218</v>
      </c>
    </row>
    <row r="149" spans="1:54" s="2" customFormat="1" ht="24.95" customHeight="1" x14ac:dyDescent="0.3">
      <c r="A149" s="4"/>
      <c r="B149" s="25" t="s">
        <v>58</v>
      </c>
      <c r="C149" s="26">
        <f>SUM(C148)</f>
        <v>17</v>
      </c>
      <c r="D149" s="26">
        <f>SUM(D148)</f>
        <v>53</v>
      </c>
      <c r="E149" s="26">
        <f t="shared" ref="E149:BB149" si="603">SUM(E148)</f>
        <v>0</v>
      </c>
      <c r="F149" s="26">
        <f t="shared" si="603"/>
        <v>17</v>
      </c>
      <c r="G149" s="26">
        <f t="shared" si="603"/>
        <v>17</v>
      </c>
      <c r="H149" s="26">
        <f t="shared" si="603"/>
        <v>123</v>
      </c>
      <c r="I149" s="26">
        <f t="shared" si="603"/>
        <v>524</v>
      </c>
      <c r="J149" s="26">
        <f t="shared" si="603"/>
        <v>12</v>
      </c>
      <c r="K149" s="26">
        <f t="shared" si="603"/>
        <v>112</v>
      </c>
      <c r="L149" s="26">
        <f t="shared" si="603"/>
        <v>124</v>
      </c>
      <c r="M149" s="26">
        <f t="shared" ref="M149:AF149" si="604">SUM(M148)</f>
        <v>41</v>
      </c>
      <c r="N149" s="26">
        <f t="shared" si="604"/>
        <v>91</v>
      </c>
      <c r="O149" s="26">
        <f t="shared" si="604"/>
        <v>4</v>
      </c>
      <c r="P149" s="26">
        <f t="shared" si="604"/>
        <v>37</v>
      </c>
      <c r="Q149" s="26">
        <f t="shared" si="604"/>
        <v>41</v>
      </c>
      <c r="R149" s="26">
        <f t="shared" si="604"/>
        <v>19</v>
      </c>
      <c r="S149" s="26">
        <f t="shared" si="604"/>
        <v>179</v>
      </c>
      <c r="T149" s="26">
        <f t="shared" si="604"/>
        <v>5</v>
      </c>
      <c r="U149" s="26">
        <f t="shared" si="604"/>
        <v>31</v>
      </c>
      <c r="V149" s="26">
        <f t="shared" si="604"/>
        <v>36</v>
      </c>
      <c r="W149" s="26">
        <f t="shared" si="604"/>
        <v>0</v>
      </c>
      <c r="X149" s="26">
        <f t="shared" si="604"/>
        <v>0</v>
      </c>
      <c r="Y149" s="26">
        <f t="shared" si="604"/>
        <v>0</v>
      </c>
      <c r="Z149" s="26">
        <f t="shared" si="604"/>
        <v>0</v>
      </c>
      <c r="AA149" s="26">
        <f t="shared" si="604"/>
        <v>0</v>
      </c>
      <c r="AB149" s="26">
        <f t="shared" si="604"/>
        <v>0</v>
      </c>
      <c r="AC149" s="26">
        <f t="shared" si="604"/>
        <v>1</v>
      </c>
      <c r="AD149" s="26">
        <f t="shared" si="604"/>
        <v>0</v>
      </c>
      <c r="AE149" s="26">
        <f t="shared" si="604"/>
        <v>0</v>
      </c>
      <c r="AF149" s="26">
        <f t="shared" si="604"/>
        <v>0</v>
      </c>
      <c r="AG149" s="26">
        <f t="shared" si="603"/>
        <v>0</v>
      </c>
      <c r="AH149" s="26">
        <f t="shared" si="603"/>
        <v>0</v>
      </c>
      <c r="AI149" s="26">
        <f t="shared" si="603"/>
        <v>0</v>
      </c>
      <c r="AJ149" s="26">
        <f t="shared" si="603"/>
        <v>0</v>
      </c>
      <c r="AK149" s="26">
        <f t="shared" si="603"/>
        <v>0</v>
      </c>
      <c r="AL149" s="26">
        <f t="shared" ref="AL149:AP149" si="605">SUM(AL148)</f>
        <v>0</v>
      </c>
      <c r="AM149" s="26">
        <f t="shared" si="605"/>
        <v>0</v>
      </c>
      <c r="AN149" s="26">
        <f t="shared" si="605"/>
        <v>0</v>
      </c>
      <c r="AO149" s="26">
        <f t="shared" si="605"/>
        <v>0</v>
      </c>
      <c r="AP149" s="26">
        <f t="shared" si="605"/>
        <v>0</v>
      </c>
      <c r="AQ149" s="26">
        <f t="shared" ref="AQ149:AR149" si="606">SUM(AQ148)</f>
        <v>200</v>
      </c>
      <c r="AR149" s="26">
        <f t="shared" si="606"/>
        <v>848</v>
      </c>
      <c r="AS149" s="26">
        <f t="shared" si="603"/>
        <v>21</v>
      </c>
      <c r="AT149" s="26">
        <f t="shared" si="603"/>
        <v>197</v>
      </c>
      <c r="AU149" s="26">
        <f t="shared" si="603"/>
        <v>218</v>
      </c>
      <c r="AV149" s="27">
        <f t="shared" si="603"/>
        <v>2</v>
      </c>
      <c r="AW149" s="26">
        <f t="shared" si="603"/>
        <v>0</v>
      </c>
      <c r="AX149" s="26">
        <f t="shared" si="603"/>
        <v>0</v>
      </c>
      <c r="AY149" s="26">
        <f t="shared" si="603"/>
        <v>0</v>
      </c>
      <c r="AZ149" s="26">
        <f t="shared" si="603"/>
        <v>21</v>
      </c>
      <c r="BA149" s="26">
        <f t="shared" si="603"/>
        <v>197</v>
      </c>
      <c r="BB149" s="26">
        <f t="shared" si="603"/>
        <v>218</v>
      </c>
    </row>
    <row r="150" spans="1:54" ht="24.95" customHeight="1" x14ac:dyDescent="0.3">
      <c r="A150" s="20"/>
      <c r="B150" s="5" t="s">
        <v>89</v>
      </c>
      <c r="C150" s="33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5"/>
      <c r="AT150" s="35"/>
      <c r="AU150" s="35"/>
      <c r="AV150" s="36"/>
      <c r="AW150" s="35"/>
      <c r="AX150" s="35"/>
      <c r="AY150" s="35"/>
      <c r="AZ150" s="35"/>
      <c r="BA150" s="35"/>
      <c r="BB150" s="37"/>
    </row>
    <row r="151" spans="1:54" ht="24.95" customHeight="1" x14ac:dyDescent="0.3">
      <c r="A151" s="20"/>
      <c r="B151" s="21" t="s">
        <v>83</v>
      </c>
      <c r="C151" s="22">
        <v>10</v>
      </c>
      <c r="D151" s="22">
        <v>53</v>
      </c>
      <c r="E151" s="22">
        <v>7</v>
      </c>
      <c r="F151" s="22">
        <v>19</v>
      </c>
      <c r="G151" s="22">
        <f t="shared" ref="G151" si="607">E151+F151</f>
        <v>26</v>
      </c>
      <c r="H151" s="22">
        <v>0</v>
      </c>
      <c r="I151" s="22">
        <v>0</v>
      </c>
      <c r="J151" s="22">
        <v>0</v>
      </c>
      <c r="K151" s="22">
        <v>0</v>
      </c>
      <c r="L151" s="22">
        <f t="shared" ref="L151" si="608">J151+K151</f>
        <v>0</v>
      </c>
      <c r="M151" s="22">
        <v>80</v>
      </c>
      <c r="N151" s="22">
        <v>208</v>
      </c>
      <c r="O151" s="22">
        <v>10</v>
      </c>
      <c r="P151" s="22">
        <v>71</v>
      </c>
      <c r="Q151" s="22">
        <f t="shared" ref="Q151" si="609">O151+P151</f>
        <v>81</v>
      </c>
      <c r="R151" s="22">
        <v>0</v>
      </c>
      <c r="S151" s="22">
        <v>0</v>
      </c>
      <c r="T151" s="22">
        <v>0</v>
      </c>
      <c r="U151" s="22">
        <v>0</v>
      </c>
      <c r="V151" s="22">
        <f t="shared" ref="V151" si="610">T151+U151</f>
        <v>0</v>
      </c>
      <c r="W151" s="22">
        <v>0</v>
      </c>
      <c r="X151" s="22">
        <v>0</v>
      </c>
      <c r="Y151" s="22">
        <v>0</v>
      </c>
      <c r="Z151" s="22">
        <v>0</v>
      </c>
      <c r="AA151" s="22">
        <f t="shared" ref="AA151" si="611">Y151+Z151</f>
        <v>0</v>
      </c>
      <c r="AB151" s="22">
        <v>0</v>
      </c>
      <c r="AC151" s="22">
        <v>0</v>
      </c>
      <c r="AD151" s="22">
        <v>0</v>
      </c>
      <c r="AE151" s="22">
        <v>0</v>
      </c>
      <c r="AF151" s="22">
        <f t="shared" ref="AF151" si="612">AD151+AE151</f>
        <v>0</v>
      </c>
      <c r="AG151" s="22">
        <v>0</v>
      </c>
      <c r="AH151" s="22">
        <v>0</v>
      </c>
      <c r="AI151" s="22">
        <v>0</v>
      </c>
      <c r="AJ151" s="22">
        <v>0</v>
      </c>
      <c r="AK151" s="22">
        <f t="shared" ref="AK151" si="613">AI151+AJ151</f>
        <v>0</v>
      </c>
      <c r="AL151" s="22">
        <v>0</v>
      </c>
      <c r="AM151" s="22">
        <v>0</v>
      </c>
      <c r="AN151" s="22">
        <v>0</v>
      </c>
      <c r="AO151" s="22">
        <v>0</v>
      </c>
      <c r="AP151" s="22">
        <f t="shared" ref="AP151" si="614">AN151+AO151</f>
        <v>0</v>
      </c>
      <c r="AQ151" s="22">
        <f>C151+H151+AG151+M151+R151+W151+AB151</f>
        <v>90</v>
      </c>
      <c r="AR151" s="22">
        <f>D151+I151+AH151+N151+S151+X151+AC151</f>
        <v>261</v>
      </c>
      <c r="AS151" s="23">
        <f t="shared" ref="AS151" si="615">E151+J151+O151+T151+Y151+AD151+AI151</f>
        <v>17</v>
      </c>
      <c r="AT151" s="23">
        <f t="shared" ref="AT151" si="616">F151+K151+P151+U151+Z151+AE151+AJ151</f>
        <v>90</v>
      </c>
      <c r="AU151" s="23">
        <f t="shared" ref="AU151" si="617">G151+L151+Q151+V151+AA151+AF151+AK151</f>
        <v>107</v>
      </c>
      <c r="AV151" s="24">
        <v>2</v>
      </c>
      <c r="AW151" s="23" t="str">
        <f t="shared" ref="AW151" si="618">IF(AV151=1,AS151,"0")</f>
        <v>0</v>
      </c>
      <c r="AX151" s="23" t="str">
        <f t="shared" ref="AX151" si="619">IF(AV151=1,AT151,"0")</f>
        <v>0</v>
      </c>
      <c r="AY151" s="23">
        <f t="shared" ref="AY151" si="620">AW151+AX151</f>
        <v>0</v>
      </c>
      <c r="AZ151" s="23">
        <f t="shared" ref="AZ151" si="621">IF(AV151=2,AS151,"0")</f>
        <v>17</v>
      </c>
      <c r="BA151" s="23">
        <f t="shared" ref="BA151" si="622">IF(AV151=2,AT151,"0")</f>
        <v>90</v>
      </c>
      <c r="BB151" s="23">
        <f t="shared" ref="BB151" si="623">AZ151+BA151</f>
        <v>107</v>
      </c>
    </row>
    <row r="152" spans="1:54" s="2" customFormat="1" ht="24.95" customHeight="1" x14ac:dyDescent="0.3">
      <c r="A152" s="4"/>
      <c r="B152" s="25" t="s">
        <v>58</v>
      </c>
      <c r="C152" s="46">
        <f>SUM(C151)</f>
        <v>10</v>
      </c>
      <c r="D152" s="46">
        <f>SUM(D151)</f>
        <v>53</v>
      </c>
      <c r="E152" s="46">
        <f t="shared" ref="E152:BB152" si="624">SUM(E151)</f>
        <v>7</v>
      </c>
      <c r="F152" s="46">
        <f t="shared" si="624"/>
        <v>19</v>
      </c>
      <c r="G152" s="46">
        <f t="shared" si="624"/>
        <v>26</v>
      </c>
      <c r="H152" s="46">
        <f t="shared" si="624"/>
        <v>0</v>
      </c>
      <c r="I152" s="46">
        <f t="shared" si="624"/>
        <v>0</v>
      </c>
      <c r="J152" s="46">
        <f t="shared" si="624"/>
        <v>0</v>
      </c>
      <c r="K152" s="46">
        <f t="shared" si="624"/>
        <v>0</v>
      </c>
      <c r="L152" s="46">
        <f t="shared" si="624"/>
        <v>0</v>
      </c>
      <c r="M152" s="46">
        <f t="shared" ref="M152:AF152" si="625">SUM(M151)</f>
        <v>80</v>
      </c>
      <c r="N152" s="46">
        <f t="shared" si="625"/>
        <v>208</v>
      </c>
      <c r="O152" s="46">
        <f t="shared" si="625"/>
        <v>10</v>
      </c>
      <c r="P152" s="46">
        <f t="shared" si="625"/>
        <v>71</v>
      </c>
      <c r="Q152" s="46">
        <f t="shared" si="625"/>
        <v>81</v>
      </c>
      <c r="R152" s="46">
        <f t="shared" si="625"/>
        <v>0</v>
      </c>
      <c r="S152" s="46">
        <f t="shared" si="625"/>
        <v>0</v>
      </c>
      <c r="T152" s="46">
        <f t="shared" si="625"/>
        <v>0</v>
      </c>
      <c r="U152" s="46">
        <f t="shared" si="625"/>
        <v>0</v>
      </c>
      <c r="V152" s="46">
        <f t="shared" si="625"/>
        <v>0</v>
      </c>
      <c r="W152" s="46">
        <f t="shared" si="625"/>
        <v>0</v>
      </c>
      <c r="X152" s="46">
        <f t="shared" si="625"/>
        <v>0</v>
      </c>
      <c r="Y152" s="46">
        <f t="shared" si="625"/>
        <v>0</v>
      </c>
      <c r="Z152" s="46">
        <f t="shared" si="625"/>
        <v>0</v>
      </c>
      <c r="AA152" s="46">
        <f t="shared" si="625"/>
        <v>0</v>
      </c>
      <c r="AB152" s="46">
        <f t="shared" si="625"/>
        <v>0</v>
      </c>
      <c r="AC152" s="46">
        <f t="shared" si="625"/>
        <v>0</v>
      </c>
      <c r="AD152" s="46">
        <f t="shared" si="625"/>
        <v>0</v>
      </c>
      <c r="AE152" s="46">
        <f t="shared" si="625"/>
        <v>0</v>
      </c>
      <c r="AF152" s="46">
        <f t="shared" si="625"/>
        <v>0</v>
      </c>
      <c r="AG152" s="46">
        <f t="shared" si="624"/>
        <v>0</v>
      </c>
      <c r="AH152" s="46">
        <f t="shared" si="624"/>
        <v>0</v>
      </c>
      <c r="AI152" s="46">
        <f t="shared" si="624"/>
        <v>0</v>
      </c>
      <c r="AJ152" s="46">
        <f t="shared" si="624"/>
        <v>0</v>
      </c>
      <c r="AK152" s="46">
        <f t="shared" si="624"/>
        <v>0</v>
      </c>
      <c r="AL152" s="46">
        <f t="shared" ref="AL152:AP152" si="626">SUM(AL151)</f>
        <v>0</v>
      </c>
      <c r="AM152" s="46">
        <f t="shared" si="626"/>
        <v>0</v>
      </c>
      <c r="AN152" s="46">
        <f t="shared" si="626"/>
        <v>0</v>
      </c>
      <c r="AO152" s="46">
        <f t="shared" si="626"/>
        <v>0</v>
      </c>
      <c r="AP152" s="46">
        <f t="shared" si="626"/>
        <v>0</v>
      </c>
      <c r="AQ152" s="46">
        <f t="shared" ref="AQ152:AR152" si="627">SUM(AQ151)</f>
        <v>90</v>
      </c>
      <c r="AR152" s="46">
        <f t="shared" si="627"/>
        <v>261</v>
      </c>
      <c r="AS152" s="46">
        <f t="shared" si="624"/>
        <v>17</v>
      </c>
      <c r="AT152" s="46">
        <f t="shared" si="624"/>
        <v>90</v>
      </c>
      <c r="AU152" s="46">
        <f t="shared" si="624"/>
        <v>107</v>
      </c>
      <c r="AV152" s="47">
        <f t="shared" si="624"/>
        <v>2</v>
      </c>
      <c r="AW152" s="46">
        <f t="shared" si="624"/>
        <v>0</v>
      </c>
      <c r="AX152" s="46">
        <f t="shared" si="624"/>
        <v>0</v>
      </c>
      <c r="AY152" s="46">
        <f t="shared" si="624"/>
        <v>0</v>
      </c>
      <c r="AZ152" s="46">
        <f t="shared" si="624"/>
        <v>17</v>
      </c>
      <c r="BA152" s="46">
        <f t="shared" si="624"/>
        <v>90</v>
      </c>
      <c r="BB152" s="26">
        <f t="shared" si="624"/>
        <v>107</v>
      </c>
    </row>
    <row r="153" spans="1:54" ht="24.95" customHeight="1" x14ac:dyDescent="0.3">
      <c r="A153" s="20"/>
      <c r="B153" s="5" t="s">
        <v>63</v>
      </c>
      <c r="C153" s="44"/>
      <c r="D153" s="127"/>
      <c r="E153" s="40"/>
      <c r="F153" s="40"/>
      <c r="G153" s="34"/>
      <c r="H153" s="40"/>
      <c r="I153" s="40"/>
      <c r="J153" s="40"/>
      <c r="K153" s="40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40"/>
      <c r="AH153" s="40"/>
      <c r="AI153" s="40"/>
      <c r="AJ153" s="40"/>
      <c r="AK153" s="34"/>
      <c r="AL153" s="34"/>
      <c r="AM153" s="34"/>
      <c r="AN153" s="34"/>
      <c r="AO153" s="34"/>
      <c r="AP153" s="34"/>
      <c r="AQ153" s="34"/>
      <c r="AR153" s="34"/>
      <c r="AS153" s="35"/>
      <c r="AT153" s="35"/>
      <c r="AU153" s="35"/>
      <c r="AV153" s="45"/>
      <c r="AW153" s="35"/>
      <c r="AX153" s="35"/>
      <c r="AY153" s="35"/>
      <c r="AZ153" s="35"/>
      <c r="BA153" s="35"/>
      <c r="BB153" s="37"/>
    </row>
    <row r="154" spans="1:54" s="2" customFormat="1" ht="24.95" customHeight="1" x14ac:dyDescent="0.3">
      <c r="A154" s="4"/>
      <c r="B154" s="48" t="s">
        <v>46</v>
      </c>
      <c r="C154" s="22">
        <v>0</v>
      </c>
      <c r="D154" s="22">
        <v>0</v>
      </c>
      <c r="E154" s="22">
        <v>0</v>
      </c>
      <c r="F154" s="22">
        <v>0</v>
      </c>
      <c r="G154" s="22">
        <f t="shared" ref="G154:G155" si="628">E154+F154</f>
        <v>0</v>
      </c>
      <c r="H154" s="22">
        <v>22</v>
      </c>
      <c r="I154" s="22">
        <f>34+24</f>
        <v>58</v>
      </c>
      <c r="J154" s="22">
        <f>4+2</f>
        <v>6</v>
      </c>
      <c r="K154" s="22">
        <f>9+10</f>
        <v>19</v>
      </c>
      <c r="L154" s="22">
        <f t="shared" ref="L154:L155" si="629">J154+K154</f>
        <v>25</v>
      </c>
      <c r="M154" s="22">
        <v>0</v>
      </c>
      <c r="N154" s="22">
        <v>0</v>
      </c>
      <c r="O154" s="22">
        <v>0</v>
      </c>
      <c r="P154" s="22">
        <v>0</v>
      </c>
      <c r="Q154" s="22">
        <f t="shared" ref="Q154:Q155" si="630">O154+P154</f>
        <v>0</v>
      </c>
      <c r="R154" s="22">
        <v>23</v>
      </c>
      <c r="S154" s="22">
        <v>23</v>
      </c>
      <c r="T154" s="22">
        <v>10</v>
      </c>
      <c r="U154" s="22">
        <v>14</v>
      </c>
      <c r="V154" s="22">
        <f t="shared" ref="V154:V155" si="631">T154+U154</f>
        <v>24</v>
      </c>
      <c r="W154" s="22">
        <v>45</v>
      </c>
      <c r="X154" s="22">
        <v>122</v>
      </c>
      <c r="Y154" s="22">
        <v>29</v>
      </c>
      <c r="Z154" s="22">
        <v>29</v>
      </c>
      <c r="AA154" s="22">
        <f t="shared" ref="AA154:AA155" si="632">Y154+Z154</f>
        <v>58</v>
      </c>
      <c r="AB154" s="22">
        <v>0</v>
      </c>
      <c r="AC154" s="22">
        <v>2</v>
      </c>
      <c r="AD154" s="22">
        <v>1</v>
      </c>
      <c r="AE154" s="22">
        <v>0</v>
      </c>
      <c r="AF154" s="22">
        <f t="shared" ref="AF154:AF155" si="633">AD154+AE154</f>
        <v>1</v>
      </c>
      <c r="AG154" s="22">
        <v>0</v>
      </c>
      <c r="AH154" s="22">
        <v>0</v>
      </c>
      <c r="AI154" s="22">
        <v>0</v>
      </c>
      <c r="AJ154" s="22">
        <v>0</v>
      </c>
      <c r="AK154" s="22">
        <f t="shared" ref="AK154:AK155" si="634">AI154+AJ154</f>
        <v>0</v>
      </c>
      <c r="AL154" s="22">
        <v>0</v>
      </c>
      <c r="AM154" s="22">
        <v>0</v>
      </c>
      <c r="AN154" s="22">
        <v>0</v>
      </c>
      <c r="AO154" s="22">
        <v>0</v>
      </c>
      <c r="AP154" s="22">
        <f t="shared" ref="AP154:AP155" si="635">AN154+AO154</f>
        <v>0</v>
      </c>
      <c r="AQ154" s="22">
        <f>C154+H154+AG154+M154+R154+W154+AB154</f>
        <v>90</v>
      </c>
      <c r="AR154" s="22">
        <f>D154+I154+AH154+N154+S154+X154+AC154</f>
        <v>205</v>
      </c>
      <c r="AS154" s="23">
        <f t="shared" ref="AS154:AS155" si="636">E154+J154+O154+T154+Y154+AD154+AI154</f>
        <v>46</v>
      </c>
      <c r="AT154" s="23">
        <f t="shared" ref="AT154:AT155" si="637">F154+K154+P154+U154+Z154+AE154+AJ154</f>
        <v>62</v>
      </c>
      <c r="AU154" s="23">
        <f t="shared" ref="AU154:AU155" si="638">G154+L154+Q154+V154+AA154+AF154+AK154</f>
        <v>108</v>
      </c>
      <c r="AV154" s="24">
        <v>2</v>
      </c>
      <c r="AW154" s="23" t="str">
        <f t="shared" si="597"/>
        <v>0</v>
      </c>
      <c r="AX154" s="23" t="str">
        <f t="shared" si="598"/>
        <v>0</v>
      </c>
      <c r="AY154" s="23">
        <f t="shared" si="599"/>
        <v>0</v>
      </c>
      <c r="AZ154" s="23">
        <f t="shared" si="600"/>
        <v>46</v>
      </c>
      <c r="BA154" s="23">
        <f t="shared" si="601"/>
        <v>62</v>
      </c>
      <c r="BB154" s="23">
        <f t="shared" si="602"/>
        <v>108</v>
      </c>
    </row>
    <row r="155" spans="1:54" s="2" customFormat="1" ht="24.95" customHeight="1" x14ac:dyDescent="0.3">
      <c r="A155" s="4"/>
      <c r="B155" s="48" t="s">
        <v>47</v>
      </c>
      <c r="C155" s="22">
        <v>0</v>
      </c>
      <c r="D155" s="22">
        <v>0</v>
      </c>
      <c r="E155" s="22">
        <v>0</v>
      </c>
      <c r="F155" s="22">
        <v>0</v>
      </c>
      <c r="G155" s="22">
        <f t="shared" si="628"/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f t="shared" si="629"/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f t="shared" si="630"/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f t="shared" si="631"/>
        <v>0</v>
      </c>
      <c r="W155" s="22">
        <v>0</v>
      </c>
      <c r="X155" s="22">
        <v>0</v>
      </c>
      <c r="Y155" s="22">
        <v>0</v>
      </c>
      <c r="Z155" s="22">
        <v>0</v>
      </c>
      <c r="AA155" s="22">
        <f t="shared" si="632"/>
        <v>0</v>
      </c>
      <c r="AB155" s="22">
        <v>0</v>
      </c>
      <c r="AC155" s="22">
        <v>0</v>
      </c>
      <c r="AD155" s="22">
        <v>0</v>
      </c>
      <c r="AE155" s="22">
        <v>0</v>
      </c>
      <c r="AF155" s="22">
        <f t="shared" si="633"/>
        <v>0</v>
      </c>
      <c r="AG155" s="22">
        <v>0</v>
      </c>
      <c r="AH155" s="22">
        <v>0</v>
      </c>
      <c r="AI155" s="22">
        <v>0</v>
      </c>
      <c r="AJ155" s="22">
        <v>0</v>
      </c>
      <c r="AK155" s="22">
        <f t="shared" si="634"/>
        <v>0</v>
      </c>
      <c r="AL155" s="22">
        <v>0</v>
      </c>
      <c r="AM155" s="22">
        <v>0</v>
      </c>
      <c r="AN155" s="22">
        <v>0</v>
      </c>
      <c r="AO155" s="22">
        <v>0</v>
      </c>
      <c r="AP155" s="22">
        <f t="shared" si="635"/>
        <v>0</v>
      </c>
      <c r="AQ155" s="22">
        <f>C155+H155+AG155+M155+R155+W155+AB155</f>
        <v>0</v>
      </c>
      <c r="AR155" s="22">
        <f>D155+I155+AH155+N155+S155+X155+AC155</f>
        <v>0</v>
      </c>
      <c r="AS155" s="23">
        <f t="shared" si="636"/>
        <v>0</v>
      </c>
      <c r="AT155" s="23">
        <f t="shared" si="637"/>
        <v>0</v>
      </c>
      <c r="AU155" s="23">
        <f t="shared" si="638"/>
        <v>0</v>
      </c>
      <c r="AV155" s="24">
        <v>2</v>
      </c>
      <c r="AW155" s="23" t="str">
        <f t="shared" si="597"/>
        <v>0</v>
      </c>
      <c r="AX155" s="23" t="str">
        <f t="shared" si="598"/>
        <v>0</v>
      </c>
      <c r="AY155" s="23">
        <f t="shared" si="599"/>
        <v>0</v>
      </c>
      <c r="AZ155" s="23">
        <f t="shared" si="600"/>
        <v>0</v>
      </c>
      <c r="BA155" s="23">
        <f t="shared" si="601"/>
        <v>0</v>
      </c>
      <c r="BB155" s="23">
        <f t="shared" si="602"/>
        <v>0</v>
      </c>
    </row>
    <row r="156" spans="1:54" s="2" customFormat="1" ht="24.95" customHeight="1" x14ac:dyDescent="0.3">
      <c r="A156" s="4"/>
      <c r="B156" s="25" t="s">
        <v>58</v>
      </c>
      <c r="C156" s="46">
        <f>SUM(C154:C155)</f>
        <v>0</v>
      </c>
      <c r="D156" s="46">
        <f>SUM(D154:D155)</f>
        <v>0</v>
      </c>
      <c r="E156" s="46">
        <f t="shared" ref="E156:BB156" si="639">SUM(E154:E155)</f>
        <v>0</v>
      </c>
      <c r="F156" s="46">
        <f t="shared" si="639"/>
        <v>0</v>
      </c>
      <c r="G156" s="46">
        <f t="shared" si="639"/>
        <v>0</v>
      </c>
      <c r="H156" s="46">
        <f t="shared" si="639"/>
        <v>22</v>
      </c>
      <c r="I156" s="46">
        <f t="shared" si="639"/>
        <v>58</v>
      </c>
      <c r="J156" s="46">
        <f t="shared" si="639"/>
        <v>6</v>
      </c>
      <c r="K156" s="46">
        <f t="shared" si="639"/>
        <v>19</v>
      </c>
      <c r="L156" s="46">
        <f t="shared" si="639"/>
        <v>25</v>
      </c>
      <c r="M156" s="46">
        <f t="shared" ref="M156:AF156" si="640">SUM(M154:M155)</f>
        <v>0</v>
      </c>
      <c r="N156" s="46">
        <f t="shared" si="640"/>
        <v>0</v>
      </c>
      <c r="O156" s="46">
        <f t="shared" si="640"/>
        <v>0</v>
      </c>
      <c r="P156" s="46">
        <f t="shared" si="640"/>
        <v>0</v>
      </c>
      <c r="Q156" s="46">
        <f t="shared" si="640"/>
        <v>0</v>
      </c>
      <c r="R156" s="46">
        <f t="shared" si="640"/>
        <v>23</v>
      </c>
      <c r="S156" s="46">
        <f t="shared" si="640"/>
        <v>23</v>
      </c>
      <c r="T156" s="46">
        <f t="shared" si="640"/>
        <v>10</v>
      </c>
      <c r="U156" s="46">
        <f t="shared" si="640"/>
        <v>14</v>
      </c>
      <c r="V156" s="46">
        <f t="shared" si="640"/>
        <v>24</v>
      </c>
      <c r="W156" s="46">
        <f t="shared" si="640"/>
        <v>45</v>
      </c>
      <c r="X156" s="46">
        <f t="shared" si="640"/>
        <v>122</v>
      </c>
      <c r="Y156" s="46">
        <f t="shared" si="640"/>
        <v>29</v>
      </c>
      <c r="Z156" s="46">
        <f t="shared" si="640"/>
        <v>29</v>
      </c>
      <c r="AA156" s="46">
        <f t="shared" si="640"/>
        <v>58</v>
      </c>
      <c r="AB156" s="46">
        <f t="shared" si="640"/>
        <v>0</v>
      </c>
      <c r="AC156" s="46">
        <f t="shared" si="640"/>
        <v>2</v>
      </c>
      <c r="AD156" s="46">
        <f t="shared" si="640"/>
        <v>1</v>
      </c>
      <c r="AE156" s="46">
        <f t="shared" si="640"/>
        <v>0</v>
      </c>
      <c r="AF156" s="46">
        <f t="shared" si="640"/>
        <v>1</v>
      </c>
      <c r="AG156" s="46">
        <f t="shared" si="639"/>
        <v>0</v>
      </c>
      <c r="AH156" s="46">
        <f t="shared" si="639"/>
        <v>0</v>
      </c>
      <c r="AI156" s="46">
        <f t="shared" si="639"/>
        <v>0</v>
      </c>
      <c r="AJ156" s="46">
        <f t="shared" si="639"/>
        <v>0</v>
      </c>
      <c r="AK156" s="46">
        <f t="shared" si="639"/>
        <v>0</v>
      </c>
      <c r="AL156" s="46">
        <f t="shared" ref="AL156:AP156" si="641">SUM(AL154:AL155)</f>
        <v>0</v>
      </c>
      <c r="AM156" s="46">
        <f t="shared" si="641"/>
        <v>0</v>
      </c>
      <c r="AN156" s="46">
        <f t="shared" si="641"/>
        <v>0</v>
      </c>
      <c r="AO156" s="46">
        <f t="shared" si="641"/>
        <v>0</v>
      </c>
      <c r="AP156" s="46">
        <f t="shared" si="641"/>
        <v>0</v>
      </c>
      <c r="AQ156" s="46">
        <f t="shared" ref="AQ156:AR156" si="642">SUM(AQ154:AQ155)</f>
        <v>90</v>
      </c>
      <c r="AR156" s="46">
        <f t="shared" si="642"/>
        <v>205</v>
      </c>
      <c r="AS156" s="46">
        <f t="shared" si="639"/>
        <v>46</v>
      </c>
      <c r="AT156" s="46">
        <f t="shared" si="639"/>
        <v>62</v>
      </c>
      <c r="AU156" s="46">
        <f t="shared" si="639"/>
        <v>108</v>
      </c>
      <c r="AV156" s="47"/>
      <c r="AW156" s="46">
        <f t="shared" si="639"/>
        <v>0</v>
      </c>
      <c r="AX156" s="46">
        <f t="shared" si="639"/>
        <v>0</v>
      </c>
      <c r="AY156" s="46">
        <f t="shared" si="639"/>
        <v>0</v>
      </c>
      <c r="AZ156" s="46">
        <f t="shared" si="639"/>
        <v>46</v>
      </c>
      <c r="BA156" s="46">
        <f t="shared" si="639"/>
        <v>62</v>
      </c>
      <c r="BB156" s="26">
        <f t="shared" si="639"/>
        <v>108</v>
      </c>
    </row>
    <row r="157" spans="1:54" ht="24.95" customHeight="1" x14ac:dyDescent="0.3">
      <c r="A157" s="4"/>
      <c r="B157" s="5" t="s">
        <v>64</v>
      </c>
      <c r="C157" s="44"/>
      <c r="D157" s="127"/>
      <c r="E157" s="40"/>
      <c r="F157" s="40"/>
      <c r="G157" s="34"/>
      <c r="H157" s="40"/>
      <c r="I157" s="40"/>
      <c r="J157" s="40"/>
      <c r="K157" s="40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40"/>
      <c r="AH157" s="40"/>
      <c r="AI157" s="40"/>
      <c r="AJ157" s="40"/>
      <c r="AK157" s="34"/>
      <c r="AL157" s="34"/>
      <c r="AM157" s="34"/>
      <c r="AN157" s="34"/>
      <c r="AO157" s="34"/>
      <c r="AP157" s="34"/>
      <c r="AQ157" s="34"/>
      <c r="AR157" s="34"/>
      <c r="AS157" s="35"/>
      <c r="AT157" s="35"/>
      <c r="AU157" s="35"/>
      <c r="AV157" s="45"/>
      <c r="AW157" s="35"/>
      <c r="AX157" s="35"/>
      <c r="AY157" s="35"/>
      <c r="AZ157" s="35"/>
      <c r="BA157" s="35"/>
      <c r="BB157" s="37"/>
    </row>
    <row r="158" spans="1:54" ht="24.95" customHeight="1" x14ac:dyDescent="0.3">
      <c r="A158" s="20"/>
      <c r="B158" s="21" t="s">
        <v>110</v>
      </c>
      <c r="C158" s="22">
        <v>0</v>
      </c>
      <c r="D158" s="22">
        <v>0</v>
      </c>
      <c r="E158" s="22">
        <v>0</v>
      </c>
      <c r="F158" s="22">
        <v>0</v>
      </c>
      <c r="G158" s="22">
        <f t="shared" ref="G158:G160" si="643">E158+F158</f>
        <v>0</v>
      </c>
      <c r="H158" s="22">
        <v>10</v>
      </c>
      <c r="I158" s="22">
        <f>4+6</f>
        <v>10</v>
      </c>
      <c r="J158" s="22">
        <v>2</v>
      </c>
      <c r="K158" s="22">
        <v>1</v>
      </c>
      <c r="L158" s="22">
        <f t="shared" ref="L158:L160" si="644">J158+K158</f>
        <v>3</v>
      </c>
      <c r="M158" s="22">
        <v>0</v>
      </c>
      <c r="N158" s="22">
        <v>0</v>
      </c>
      <c r="O158" s="22">
        <v>0</v>
      </c>
      <c r="P158" s="22">
        <v>0</v>
      </c>
      <c r="Q158" s="22">
        <f t="shared" ref="Q158:Q160" si="645">O158+P158</f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f t="shared" ref="V158:V160" si="646">T158+U158</f>
        <v>0</v>
      </c>
      <c r="W158" s="22">
        <v>25</v>
      </c>
      <c r="X158" s="22">
        <v>23</v>
      </c>
      <c r="Y158" s="22">
        <v>5</v>
      </c>
      <c r="Z158" s="22">
        <v>4</v>
      </c>
      <c r="AA158" s="22">
        <f t="shared" ref="AA158:AA160" si="647">Y158+Z158</f>
        <v>9</v>
      </c>
      <c r="AB158" s="22">
        <v>20</v>
      </c>
      <c r="AC158" s="22">
        <v>0</v>
      </c>
      <c r="AD158" s="22">
        <v>0</v>
      </c>
      <c r="AE158" s="22">
        <v>0</v>
      </c>
      <c r="AF158" s="22">
        <f t="shared" ref="AF158:AF160" si="648">AD158+AE158</f>
        <v>0</v>
      </c>
      <c r="AG158" s="22">
        <v>20</v>
      </c>
      <c r="AH158" s="22">
        <v>16</v>
      </c>
      <c r="AI158" s="22">
        <v>0</v>
      </c>
      <c r="AJ158" s="22">
        <f>4+1</f>
        <v>5</v>
      </c>
      <c r="AK158" s="22">
        <f t="shared" ref="AK158:AK160" si="649">AI158+AJ158</f>
        <v>5</v>
      </c>
      <c r="AL158" s="22">
        <v>0</v>
      </c>
      <c r="AM158" s="22">
        <v>0</v>
      </c>
      <c r="AN158" s="22">
        <v>0</v>
      </c>
      <c r="AO158" s="22">
        <v>0</v>
      </c>
      <c r="AP158" s="22">
        <f t="shared" ref="AP158:AP160" si="650">AN158+AO158</f>
        <v>0</v>
      </c>
      <c r="AQ158" s="22">
        <f t="shared" ref="AQ158:AR160" si="651">C158+H158+AG158+M158+R158+W158+AB158</f>
        <v>75</v>
      </c>
      <c r="AR158" s="22">
        <f t="shared" si="651"/>
        <v>49</v>
      </c>
      <c r="AS158" s="23">
        <f t="shared" ref="AS158:AS160" si="652">E158+J158+O158+T158+Y158+AD158+AI158</f>
        <v>7</v>
      </c>
      <c r="AT158" s="23">
        <f t="shared" ref="AT158:AT160" si="653">F158+K158+P158+U158+Z158+AE158+AJ158</f>
        <v>10</v>
      </c>
      <c r="AU158" s="23">
        <f t="shared" ref="AU158:AU160" si="654">G158+L158+Q158+V158+AA158+AF158+AK158</f>
        <v>17</v>
      </c>
      <c r="AV158" s="24">
        <v>1</v>
      </c>
      <c r="AW158" s="23">
        <f>IF(AV158=1,AS158,"0")</f>
        <v>7</v>
      </c>
      <c r="AX158" s="23">
        <f>IF(AV158=1,AT158,"0")</f>
        <v>10</v>
      </c>
      <c r="AY158" s="23">
        <f>AW158+AX158</f>
        <v>17</v>
      </c>
      <c r="AZ158" s="23" t="str">
        <f>IF(AV158=2,AS158,"0")</f>
        <v>0</v>
      </c>
      <c r="BA158" s="23" t="str">
        <f>IF(AV158=2,AT158,"0")</f>
        <v>0</v>
      </c>
      <c r="BB158" s="23">
        <f>AZ158+BA158</f>
        <v>0</v>
      </c>
    </row>
    <row r="159" spans="1:54" ht="24.95" customHeight="1" x14ac:dyDescent="0.3">
      <c r="A159" s="20"/>
      <c r="B159" s="42" t="s">
        <v>111</v>
      </c>
      <c r="C159" s="22">
        <v>0</v>
      </c>
      <c r="D159" s="22">
        <v>0</v>
      </c>
      <c r="E159" s="22">
        <v>0</v>
      </c>
      <c r="F159" s="22">
        <v>0</v>
      </c>
      <c r="G159" s="22">
        <f t="shared" si="643"/>
        <v>0</v>
      </c>
      <c r="H159" s="22">
        <v>3</v>
      </c>
      <c r="I159" s="22">
        <f>13+13</f>
        <v>26</v>
      </c>
      <c r="J159" s="22">
        <v>3</v>
      </c>
      <c r="K159" s="22">
        <f>4+3</f>
        <v>7</v>
      </c>
      <c r="L159" s="22">
        <f t="shared" si="644"/>
        <v>10</v>
      </c>
      <c r="M159" s="22">
        <v>0</v>
      </c>
      <c r="N159" s="22">
        <v>0</v>
      </c>
      <c r="O159" s="22">
        <v>0</v>
      </c>
      <c r="P159" s="22">
        <v>0</v>
      </c>
      <c r="Q159" s="22">
        <f t="shared" si="645"/>
        <v>0</v>
      </c>
      <c r="R159" s="22">
        <v>7</v>
      </c>
      <c r="S159" s="22">
        <v>7</v>
      </c>
      <c r="T159" s="22">
        <v>2</v>
      </c>
      <c r="U159" s="22">
        <v>1</v>
      </c>
      <c r="V159" s="22">
        <f t="shared" si="646"/>
        <v>3</v>
      </c>
      <c r="W159" s="22">
        <v>25</v>
      </c>
      <c r="X159" s="22">
        <v>22</v>
      </c>
      <c r="Y159" s="22">
        <v>4</v>
      </c>
      <c r="Z159" s="22">
        <v>5</v>
      </c>
      <c r="AA159" s="22">
        <f t="shared" si="647"/>
        <v>9</v>
      </c>
      <c r="AB159" s="22">
        <v>20</v>
      </c>
      <c r="AC159" s="22">
        <v>0</v>
      </c>
      <c r="AD159" s="22">
        <v>0</v>
      </c>
      <c r="AE159" s="22">
        <v>0</v>
      </c>
      <c r="AF159" s="22">
        <f t="shared" si="648"/>
        <v>0</v>
      </c>
      <c r="AG159" s="22">
        <v>20</v>
      </c>
      <c r="AH159" s="22">
        <v>30</v>
      </c>
      <c r="AI159" s="22">
        <f>4+1</f>
        <v>5</v>
      </c>
      <c r="AJ159" s="22">
        <f>8+2</f>
        <v>10</v>
      </c>
      <c r="AK159" s="22">
        <f t="shared" si="649"/>
        <v>15</v>
      </c>
      <c r="AL159" s="22">
        <v>0</v>
      </c>
      <c r="AM159" s="22">
        <v>0</v>
      </c>
      <c r="AN159" s="22">
        <v>0</v>
      </c>
      <c r="AO159" s="22">
        <v>0</v>
      </c>
      <c r="AP159" s="22">
        <f t="shared" si="650"/>
        <v>0</v>
      </c>
      <c r="AQ159" s="22">
        <f t="shared" si="651"/>
        <v>75</v>
      </c>
      <c r="AR159" s="22">
        <f t="shared" si="651"/>
        <v>85</v>
      </c>
      <c r="AS159" s="23">
        <f t="shared" si="652"/>
        <v>14</v>
      </c>
      <c r="AT159" s="23">
        <f t="shared" si="653"/>
        <v>23</v>
      </c>
      <c r="AU159" s="23">
        <f t="shared" si="654"/>
        <v>37</v>
      </c>
      <c r="AV159" s="24">
        <v>2</v>
      </c>
      <c r="AW159" s="23" t="str">
        <f>IF(AV159=1,AS159,"0")</f>
        <v>0</v>
      </c>
      <c r="AX159" s="23" t="str">
        <f>IF(AV159=1,AT159,"0")</f>
        <v>0</v>
      </c>
      <c r="AY159" s="23">
        <f>AW159+AX159</f>
        <v>0</v>
      </c>
      <c r="AZ159" s="23">
        <f>IF(AV159=2,AS159,"0")</f>
        <v>14</v>
      </c>
      <c r="BA159" s="23">
        <f>IF(AV159=2,AT159,"0")</f>
        <v>23</v>
      </c>
      <c r="BB159" s="23">
        <f>AZ159+BA159</f>
        <v>37</v>
      </c>
    </row>
    <row r="160" spans="1:54" s="43" customFormat="1" ht="24.95" customHeight="1" x14ac:dyDescent="0.3">
      <c r="A160" s="41"/>
      <c r="B160" s="21" t="s">
        <v>112</v>
      </c>
      <c r="C160" s="22">
        <v>0</v>
      </c>
      <c r="D160" s="22">
        <v>0</v>
      </c>
      <c r="E160" s="22">
        <v>0</v>
      </c>
      <c r="F160" s="22">
        <v>0</v>
      </c>
      <c r="G160" s="22">
        <f t="shared" si="643"/>
        <v>0</v>
      </c>
      <c r="H160" s="22">
        <v>2</v>
      </c>
      <c r="I160" s="22">
        <f>14+2</f>
        <v>16</v>
      </c>
      <c r="J160" s="22">
        <v>1</v>
      </c>
      <c r="K160" s="22">
        <v>1</v>
      </c>
      <c r="L160" s="22">
        <f t="shared" si="644"/>
        <v>2</v>
      </c>
      <c r="M160" s="22">
        <v>0</v>
      </c>
      <c r="N160" s="22">
        <v>0</v>
      </c>
      <c r="O160" s="22">
        <v>0</v>
      </c>
      <c r="P160" s="22">
        <v>0</v>
      </c>
      <c r="Q160" s="22">
        <f t="shared" si="645"/>
        <v>0</v>
      </c>
      <c r="R160" s="22">
        <v>5</v>
      </c>
      <c r="S160" s="22">
        <v>5</v>
      </c>
      <c r="T160" s="22">
        <v>0</v>
      </c>
      <c r="U160" s="22">
        <v>0</v>
      </c>
      <c r="V160" s="22">
        <f t="shared" si="646"/>
        <v>0</v>
      </c>
      <c r="W160" s="22">
        <v>28</v>
      </c>
      <c r="X160" s="22">
        <v>20</v>
      </c>
      <c r="Y160" s="22">
        <v>2</v>
      </c>
      <c r="Z160" s="22">
        <v>3</v>
      </c>
      <c r="AA160" s="22">
        <f t="shared" si="647"/>
        <v>5</v>
      </c>
      <c r="AB160" s="22">
        <v>20</v>
      </c>
      <c r="AC160" s="22">
        <v>0</v>
      </c>
      <c r="AD160" s="22">
        <v>0</v>
      </c>
      <c r="AE160" s="22">
        <v>0</v>
      </c>
      <c r="AF160" s="22">
        <f t="shared" si="648"/>
        <v>0</v>
      </c>
      <c r="AG160" s="22">
        <v>20</v>
      </c>
      <c r="AH160" s="22">
        <v>65</v>
      </c>
      <c r="AI160" s="22">
        <v>12</v>
      </c>
      <c r="AJ160" s="22">
        <f>6+2</f>
        <v>8</v>
      </c>
      <c r="AK160" s="22">
        <f t="shared" si="649"/>
        <v>20</v>
      </c>
      <c r="AL160" s="22">
        <v>0</v>
      </c>
      <c r="AM160" s="22">
        <v>0</v>
      </c>
      <c r="AN160" s="22">
        <v>0</v>
      </c>
      <c r="AO160" s="22">
        <v>0</v>
      </c>
      <c r="AP160" s="22">
        <f t="shared" si="650"/>
        <v>0</v>
      </c>
      <c r="AQ160" s="22">
        <f t="shared" si="651"/>
        <v>75</v>
      </c>
      <c r="AR160" s="22">
        <f t="shared" si="651"/>
        <v>106</v>
      </c>
      <c r="AS160" s="23">
        <f t="shared" si="652"/>
        <v>15</v>
      </c>
      <c r="AT160" s="23">
        <f t="shared" si="653"/>
        <v>12</v>
      </c>
      <c r="AU160" s="23">
        <f t="shared" si="654"/>
        <v>27</v>
      </c>
      <c r="AV160" s="28">
        <v>1</v>
      </c>
      <c r="AW160" s="22">
        <f>IF(AV160=1,AS160,"0")</f>
        <v>15</v>
      </c>
      <c r="AX160" s="22">
        <f>IF(AV160=1,AT160,"0")</f>
        <v>12</v>
      </c>
      <c r="AY160" s="22">
        <f>AW160+AX160</f>
        <v>27</v>
      </c>
      <c r="AZ160" s="22" t="str">
        <f>IF(AV160=2,AS160,"0")</f>
        <v>0</v>
      </c>
      <c r="BA160" s="22" t="str">
        <f>IF(AV160=2,AT160,"0")</f>
        <v>0</v>
      </c>
      <c r="BB160" s="22">
        <f>AZ160+BA160</f>
        <v>0</v>
      </c>
    </row>
    <row r="161" spans="1:54" s="2" customFormat="1" ht="24.95" customHeight="1" x14ac:dyDescent="0.3">
      <c r="A161" s="4"/>
      <c r="B161" s="25" t="s">
        <v>58</v>
      </c>
      <c r="C161" s="46">
        <f t="shared" ref="C161:AU161" si="655">SUM(C158:C160)</f>
        <v>0</v>
      </c>
      <c r="D161" s="46">
        <f t="shared" si="655"/>
        <v>0</v>
      </c>
      <c r="E161" s="46">
        <f t="shared" si="655"/>
        <v>0</v>
      </c>
      <c r="F161" s="46">
        <f t="shared" si="655"/>
        <v>0</v>
      </c>
      <c r="G161" s="46">
        <f t="shared" si="655"/>
        <v>0</v>
      </c>
      <c r="H161" s="46">
        <f t="shared" si="655"/>
        <v>15</v>
      </c>
      <c r="I161" s="46">
        <f>SUM(I158:I160)</f>
        <v>52</v>
      </c>
      <c r="J161" s="46">
        <f t="shared" si="655"/>
        <v>6</v>
      </c>
      <c r="K161" s="46">
        <f t="shared" si="655"/>
        <v>9</v>
      </c>
      <c r="L161" s="46">
        <f t="shared" si="655"/>
        <v>15</v>
      </c>
      <c r="M161" s="46">
        <f t="shared" ref="M161:Q161" si="656">SUM(M158:M160)</f>
        <v>0</v>
      </c>
      <c r="N161" s="46">
        <f t="shared" si="656"/>
        <v>0</v>
      </c>
      <c r="O161" s="46">
        <f t="shared" si="656"/>
        <v>0</v>
      </c>
      <c r="P161" s="46">
        <f t="shared" si="656"/>
        <v>0</v>
      </c>
      <c r="Q161" s="46">
        <f t="shared" si="656"/>
        <v>0</v>
      </c>
      <c r="R161" s="46">
        <f t="shared" ref="R161:AF161" si="657">SUM(R158:R160)</f>
        <v>12</v>
      </c>
      <c r="S161" s="46">
        <f t="shared" si="657"/>
        <v>12</v>
      </c>
      <c r="T161" s="46">
        <f t="shared" si="657"/>
        <v>2</v>
      </c>
      <c r="U161" s="46">
        <f t="shared" si="657"/>
        <v>1</v>
      </c>
      <c r="V161" s="46">
        <f t="shared" si="657"/>
        <v>3</v>
      </c>
      <c r="W161" s="46">
        <f t="shared" si="657"/>
        <v>78</v>
      </c>
      <c r="X161" s="46">
        <f t="shared" si="657"/>
        <v>65</v>
      </c>
      <c r="Y161" s="46">
        <f t="shared" si="657"/>
        <v>11</v>
      </c>
      <c r="Z161" s="46">
        <f t="shared" si="657"/>
        <v>12</v>
      </c>
      <c r="AA161" s="46">
        <f t="shared" si="657"/>
        <v>23</v>
      </c>
      <c r="AB161" s="46">
        <f t="shared" si="657"/>
        <v>60</v>
      </c>
      <c r="AC161" s="46">
        <f t="shared" si="657"/>
        <v>0</v>
      </c>
      <c r="AD161" s="46">
        <f t="shared" si="657"/>
        <v>0</v>
      </c>
      <c r="AE161" s="46">
        <f t="shared" si="657"/>
        <v>0</v>
      </c>
      <c r="AF161" s="46">
        <f t="shared" si="657"/>
        <v>0</v>
      </c>
      <c r="AG161" s="46">
        <f t="shared" si="655"/>
        <v>60</v>
      </c>
      <c r="AH161" s="46">
        <f t="shared" si="655"/>
        <v>111</v>
      </c>
      <c r="AI161" s="46">
        <f t="shared" si="655"/>
        <v>17</v>
      </c>
      <c r="AJ161" s="46">
        <f t="shared" si="655"/>
        <v>23</v>
      </c>
      <c r="AK161" s="46">
        <f t="shared" si="655"/>
        <v>40</v>
      </c>
      <c r="AL161" s="46">
        <f t="shared" ref="AL161:AP161" si="658">SUM(AL158:AL160)</f>
        <v>0</v>
      </c>
      <c r="AM161" s="46">
        <f t="shared" si="658"/>
        <v>0</v>
      </c>
      <c r="AN161" s="46">
        <f t="shared" si="658"/>
        <v>0</v>
      </c>
      <c r="AO161" s="46">
        <f t="shared" si="658"/>
        <v>0</v>
      </c>
      <c r="AP161" s="46">
        <f t="shared" si="658"/>
        <v>0</v>
      </c>
      <c r="AQ161" s="46">
        <f t="shared" si="655"/>
        <v>225</v>
      </c>
      <c r="AR161" s="46">
        <f t="shared" ref="AR161" si="659">SUM(AR158:AR160)</f>
        <v>240</v>
      </c>
      <c r="AS161" s="46">
        <f t="shared" si="655"/>
        <v>36</v>
      </c>
      <c r="AT161" s="46">
        <f t="shared" si="655"/>
        <v>45</v>
      </c>
      <c r="AU161" s="46">
        <f t="shared" si="655"/>
        <v>81</v>
      </c>
      <c r="AV161" s="47"/>
      <c r="AW161" s="46">
        <f>SUM(AW158:AW160)</f>
        <v>22</v>
      </c>
      <c r="AX161" s="46">
        <f t="shared" ref="AX161:BB161" si="660">SUM(AX158:AX160)</f>
        <v>22</v>
      </c>
      <c r="AY161" s="46">
        <f t="shared" si="660"/>
        <v>44</v>
      </c>
      <c r="AZ161" s="46">
        <f t="shared" si="660"/>
        <v>14</v>
      </c>
      <c r="BA161" s="46">
        <f t="shared" si="660"/>
        <v>23</v>
      </c>
      <c r="BB161" s="26">
        <f t="shared" si="660"/>
        <v>37</v>
      </c>
    </row>
    <row r="162" spans="1:54" s="2" customFormat="1" ht="24.95" customHeight="1" x14ac:dyDescent="0.3">
      <c r="A162" s="4"/>
      <c r="B162" s="25" t="s">
        <v>60</v>
      </c>
      <c r="C162" s="46">
        <f>C139+C146+C156+C161+C149+C152</f>
        <v>103</v>
      </c>
      <c r="D162" s="46">
        <f>D139+D146+D156+D161+D149+D152</f>
        <v>319</v>
      </c>
      <c r="E162" s="46">
        <f>E139+E146+E156+E161+E152+E149</f>
        <v>20</v>
      </c>
      <c r="F162" s="46">
        <f t="shared" ref="F162:G162" si="661">F139+F146+F156+F161+F152+F149</f>
        <v>132</v>
      </c>
      <c r="G162" s="46">
        <f t="shared" si="661"/>
        <v>152</v>
      </c>
      <c r="H162" s="46">
        <f>H139+H146+H156+H161+H149+H152</f>
        <v>544</v>
      </c>
      <c r="I162" s="46">
        <f>I139+I146+I156+I161+I152+I149</f>
        <v>1667</v>
      </c>
      <c r="J162" s="46">
        <f>J139+J146+J156+J161+J152+J149</f>
        <v>116</v>
      </c>
      <c r="K162" s="46">
        <f t="shared" ref="K162:AU162" si="662">K139+K146+K156+K161+K152+K149</f>
        <v>433</v>
      </c>
      <c r="L162" s="46">
        <f t="shared" si="662"/>
        <v>549</v>
      </c>
      <c r="M162" s="46">
        <f t="shared" si="662"/>
        <v>328</v>
      </c>
      <c r="N162" s="46">
        <f t="shared" si="662"/>
        <v>678</v>
      </c>
      <c r="O162" s="46">
        <f t="shared" si="662"/>
        <v>57</v>
      </c>
      <c r="P162" s="46">
        <f t="shared" si="662"/>
        <v>277</v>
      </c>
      <c r="Q162" s="46">
        <f t="shared" si="662"/>
        <v>334</v>
      </c>
      <c r="R162" s="46">
        <f t="shared" si="662"/>
        <v>397</v>
      </c>
      <c r="S162" s="46">
        <f t="shared" si="662"/>
        <v>819</v>
      </c>
      <c r="T162" s="46">
        <f t="shared" si="662"/>
        <v>156</v>
      </c>
      <c r="U162" s="46">
        <f t="shared" si="662"/>
        <v>265</v>
      </c>
      <c r="V162" s="46">
        <f t="shared" si="662"/>
        <v>421</v>
      </c>
      <c r="W162" s="46">
        <f t="shared" si="662"/>
        <v>208</v>
      </c>
      <c r="X162" s="46">
        <f t="shared" si="662"/>
        <v>667</v>
      </c>
      <c r="Y162" s="46">
        <f t="shared" si="662"/>
        <v>84</v>
      </c>
      <c r="Z162" s="46">
        <f t="shared" si="662"/>
        <v>165</v>
      </c>
      <c r="AA162" s="46">
        <f t="shared" si="662"/>
        <v>249</v>
      </c>
      <c r="AB162" s="46">
        <f t="shared" si="662"/>
        <v>60</v>
      </c>
      <c r="AC162" s="46">
        <f t="shared" si="662"/>
        <v>25</v>
      </c>
      <c r="AD162" s="46">
        <f t="shared" si="662"/>
        <v>12</v>
      </c>
      <c r="AE162" s="46">
        <f t="shared" si="662"/>
        <v>7</v>
      </c>
      <c r="AF162" s="46">
        <f t="shared" si="662"/>
        <v>19</v>
      </c>
      <c r="AG162" s="46">
        <f t="shared" si="662"/>
        <v>60</v>
      </c>
      <c r="AH162" s="46">
        <f t="shared" si="662"/>
        <v>111</v>
      </c>
      <c r="AI162" s="46">
        <f t="shared" si="662"/>
        <v>20</v>
      </c>
      <c r="AJ162" s="46">
        <f t="shared" si="662"/>
        <v>23</v>
      </c>
      <c r="AK162" s="46">
        <f t="shared" si="662"/>
        <v>43</v>
      </c>
      <c r="AL162" s="46">
        <f t="shared" si="662"/>
        <v>0</v>
      </c>
      <c r="AM162" s="46">
        <f t="shared" si="662"/>
        <v>0</v>
      </c>
      <c r="AN162" s="46">
        <f t="shared" si="662"/>
        <v>0</v>
      </c>
      <c r="AO162" s="46">
        <f t="shared" si="662"/>
        <v>0</v>
      </c>
      <c r="AP162" s="46">
        <f t="shared" si="662"/>
        <v>0</v>
      </c>
      <c r="AQ162" s="46">
        <f t="shared" si="662"/>
        <v>1700</v>
      </c>
      <c r="AR162" s="46">
        <f t="shared" si="662"/>
        <v>4286</v>
      </c>
      <c r="AS162" s="46">
        <f t="shared" si="662"/>
        <v>465</v>
      </c>
      <c r="AT162" s="46">
        <f t="shared" si="662"/>
        <v>1302</v>
      </c>
      <c r="AU162" s="46">
        <f t="shared" si="662"/>
        <v>1767</v>
      </c>
      <c r="AV162" s="46"/>
      <c r="AW162" s="46">
        <f>AW139+AW146+AW149+AW152+AW156+AW161</f>
        <v>178</v>
      </c>
      <c r="AX162" s="46">
        <f t="shared" ref="AX162:AY162" si="663">AX139+AX146+AX149+AX152+AX156+AX161</f>
        <v>488</v>
      </c>
      <c r="AY162" s="46">
        <f t="shared" si="663"/>
        <v>666</v>
      </c>
      <c r="AZ162" s="46">
        <f>AZ139+AZ146+AZ149+AZ152+AZ156+AZ161</f>
        <v>287</v>
      </c>
      <c r="BA162" s="46">
        <f t="shared" ref="BA162:BB162" si="664">BA139+BA146+BA149+BA152+BA156+BA161</f>
        <v>814</v>
      </c>
      <c r="BB162" s="26">
        <f t="shared" si="664"/>
        <v>1101</v>
      </c>
    </row>
    <row r="163" spans="1:54" ht="24.95" customHeight="1" x14ac:dyDescent="0.3">
      <c r="A163" s="20"/>
      <c r="B163" s="50" t="s">
        <v>78</v>
      </c>
      <c r="C163" s="33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5"/>
      <c r="AT163" s="35"/>
      <c r="AU163" s="35"/>
      <c r="AV163" s="36"/>
      <c r="AW163" s="35"/>
      <c r="AX163" s="35"/>
      <c r="AY163" s="35"/>
      <c r="AZ163" s="35"/>
      <c r="BA163" s="35"/>
      <c r="BB163" s="37"/>
    </row>
    <row r="164" spans="1:54" s="2" customFormat="1" ht="24.95" customHeight="1" x14ac:dyDescent="0.3">
      <c r="A164" s="4"/>
      <c r="B164" s="49" t="s">
        <v>118</v>
      </c>
      <c r="C164" s="46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5"/>
      <c r="AW164" s="51"/>
      <c r="AX164" s="51"/>
      <c r="AY164" s="51"/>
      <c r="AZ164" s="51"/>
      <c r="BA164" s="51"/>
      <c r="BB164" s="82"/>
    </row>
    <row r="165" spans="1:54" s="2" customFormat="1" ht="24.95" customHeight="1" x14ac:dyDescent="0.3">
      <c r="A165" s="4"/>
      <c r="B165" s="48" t="s">
        <v>44</v>
      </c>
      <c r="C165" s="26">
        <v>0</v>
      </c>
      <c r="D165" s="26">
        <v>0</v>
      </c>
      <c r="E165" s="22">
        <v>0</v>
      </c>
      <c r="F165" s="22">
        <v>0</v>
      </c>
      <c r="G165" s="22">
        <f t="shared" ref="G165:G166" si="665">E165+F165</f>
        <v>0</v>
      </c>
      <c r="H165" s="26">
        <v>0</v>
      </c>
      <c r="I165" s="26">
        <v>0</v>
      </c>
      <c r="J165" s="22">
        <v>0</v>
      </c>
      <c r="K165" s="22">
        <v>0</v>
      </c>
      <c r="L165" s="22">
        <f t="shared" ref="L165:L166" si="666">J165+K165</f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f t="shared" ref="Q165:Q166" si="667">O165+P165</f>
        <v>0</v>
      </c>
      <c r="R165" s="22">
        <v>0</v>
      </c>
      <c r="S165" s="22">
        <v>0</v>
      </c>
      <c r="T165" s="22">
        <v>0</v>
      </c>
      <c r="U165" s="22">
        <v>0</v>
      </c>
      <c r="V165" s="22">
        <f t="shared" ref="V165:V166" si="668">T165+U165</f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f t="shared" ref="AA165:AA166" si="669">Y165+Z165</f>
        <v>0</v>
      </c>
      <c r="AB165" s="22">
        <v>0</v>
      </c>
      <c r="AC165" s="22">
        <v>0</v>
      </c>
      <c r="AD165" s="22">
        <v>0</v>
      </c>
      <c r="AE165" s="22">
        <v>0</v>
      </c>
      <c r="AF165" s="22">
        <f t="shared" ref="AF165:AF166" si="670">AD165+AE165</f>
        <v>0</v>
      </c>
      <c r="AG165" s="22">
        <v>0</v>
      </c>
      <c r="AH165" s="22">
        <v>0</v>
      </c>
      <c r="AI165" s="22">
        <v>0</v>
      </c>
      <c r="AJ165" s="22">
        <v>0</v>
      </c>
      <c r="AK165" s="22">
        <f t="shared" ref="AK165:AK166" si="671">AI165+AJ165</f>
        <v>0</v>
      </c>
      <c r="AL165" s="22">
        <v>0</v>
      </c>
      <c r="AM165" s="22">
        <v>0</v>
      </c>
      <c r="AN165" s="22">
        <v>0</v>
      </c>
      <c r="AO165" s="22">
        <v>0</v>
      </c>
      <c r="AP165" s="22">
        <f t="shared" ref="AP165:AP166" si="672">AN165+AO165</f>
        <v>0</v>
      </c>
      <c r="AQ165" s="22">
        <f>C165+H165+AG165+M165+R165+W165+AB165</f>
        <v>0</v>
      </c>
      <c r="AR165" s="22">
        <f>D165+I165+AH165+N165+S165+X165+AC165</f>
        <v>0</v>
      </c>
      <c r="AS165" s="23">
        <f t="shared" ref="AS165:AS166" si="673">E165+J165+O165+T165+Y165+AD165+AI165</f>
        <v>0</v>
      </c>
      <c r="AT165" s="23">
        <f t="shared" ref="AT165:AT166" si="674">F165+K165+P165+U165+Z165+AE165+AJ165</f>
        <v>0</v>
      </c>
      <c r="AU165" s="23">
        <f t="shared" ref="AU165:AU166" si="675">G165+L165+Q165+V165+AA165+AF165+AK165</f>
        <v>0</v>
      </c>
      <c r="AV165" s="83">
        <v>1</v>
      </c>
      <c r="AW165" s="22">
        <f t="shared" ref="AW165:AW166" si="676">IF(AV165=1,AS165,"0")</f>
        <v>0</v>
      </c>
      <c r="AX165" s="22">
        <f t="shared" ref="AX165:AX166" si="677">IF(AV165=1,AT165,"0")</f>
        <v>0</v>
      </c>
      <c r="AY165" s="22">
        <f t="shared" ref="AY165:AY166" si="678">AW165+AX165</f>
        <v>0</v>
      </c>
      <c r="AZ165" s="22" t="str">
        <f t="shared" ref="AZ165:AZ166" si="679">IF(AV165=2,AS165,"0")</f>
        <v>0</v>
      </c>
      <c r="BA165" s="22" t="str">
        <f t="shared" ref="BA165:BA166" si="680">IF(AV165=2,AT165,"0")</f>
        <v>0</v>
      </c>
      <c r="BB165" s="23">
        <f t="shared" ref="BB165:BB166" si="681">AZ165+BA165</f>
        <v>0</v>
      </c>
    </row>
    <row r="166" spans="1:54" s="2" customFormat="1" ht="24.95" customHeight="1" x14ac:dyDescent="0.3">
      <c r="A166" s="4"/>
      <c r="B166" s="48" t="s">
        <v>22</v>
      </c>
      <c r="C166" s="26">
        <v>0</v>
      </c>
      <c r="D166" s="26">
        <v>0</v>
      </c>
      <c r="E166" s="22">
        <v>0</v>
      </c>
      <c r="F166" s="22">
        <v>0</v>
      </c>
      <c r="G166" s="22">
        <f t="shared" si="665"/>
        <v>0</v>
      </c>
      <c r="H166" s="22">
        <v>10</v>
      </c>
      <c r="I166" s="22">
        <f>6+1</f>
        <v>7</v>
      </c>
      <c r="J166" s="22">
        <v>1</v>
      </c>
      <c r="K166" s="22">
        <f>2+1</f>
        <v>3</v>
      </c>
      <c r="L166" s="22">
        <f t="shared" si="666"/>
        <v>4</v>
      </c>
      <c r="M166" s="22">
        <v>10</v>
      </c>
      <c r="N166" s="22">
        <v>4</v>
      </c>
      <c r="O166" s="22">
        <v>3</v>
      </c>
      <c r="P166" s="22">
        <v>7</v>
      </c>
      <c r="Q166" s="22">
        <f t="shared" si="667"/>
        <v>10</v>
      </c>
      <c r="R166" s="22">
        <v>15</v>
      </c>
      <c r="S166" s="22">
        <v>3</v>
      </c>
      <c r="T166" s="22">
        <v>14</v>
      </c>
      <c r="U166" s="22">
        <v>13</v>
      </c>
      <c r="V166" s="22">
        <f t="shared" si="668"/>
        <v>27</v>
      </c>
      <c r="W166" s="22">
        <v>5</v>
      </c>
      <c r="X166" s="22">
        <v>25</v>
      </c>
      <c r="Y166" s="22">
        <v>3</v>
      </c>
      <c r="Z166" s="22">
        <v>6</v>
      </c>
      <c r="AA166" s="22">
        <f t="shared" si="669"/>
        <v>9</v>
      </c>
      <c r="AB166" s="22">
        <v>0</v>
      </c>
      <c r="AC166" s="22">
        <v>1</v>
      </c>
      <c r="AD166" s="22">
        <v>1</v>
      </c>
      <c r="AE166" s="22">
        <v>0</v>
      </c>
      <c r="AF166" s="22">
        <f t="shared" si="670"/>
        <v>1</v>
      </c>
      <c r="AG166" s="22">
        <v>0</v>
      </c>
      <c r="AH166" s="22">
        <v>0</v>
      </c>
      <c r="AI166" s="22">
        <v>1</v>
      </c>
      <c r="AJ166" s="22">
        <v>0</v>
      </c>
      <c r="AK166" s="22">
        <f t="shared" si="671"/>
        <v>1</v>
      </c>
      <c r="AL166" s="22">
        <v>0</v>
      </c>
      <c r="AM166" s="22">
        <v>0</v>
      </c>
      <c r="AN166" s="22">
        <v>0</v>
      </c>
      <c r="AO166" s="22">
        <v>0</v>
      </c>
      <c r="AP166" s="22">
        <f t="shared" si="672"/>
        <v>0</v>
      </c>
      <c r="AQ166" s="22">
        <f>C166+H166+AG166+M166+R166+W166+AB166</f>
        <v>40</v>
      </c>
      <c r="AR166" s="22">
        <f>D166+I166+AH166+N166+S166+X166+AC166</f>
        <v>40</v>
      </c>
      <c r="AS166" s="23">
        <f t="shared" si="673"/>
        <v>23</v>
      </c>
      <c r="AT166" s="23">
        <f t="shared" si="674"/>
        <v>29</v>
      </c>
      <c r="AU166" s="23">
        <f t="shared" si="675"/>
        <v>52</v>
      </c>
      <c r="AV166" s="83">
        <v>1</v>
      </c>
      <c r="AW166" s="22">
        <f t="shared" si="676"/>
        <v>23</v>
      </c>
      <c r="AX166" s="22">
        <f t="shared" si="677"/>
        <v>29</v>
      </c>
      <c r="AY166" s="22">
        <f t="shared" si="678"/>
        <v>52</v>
      </c>
      <c r="AZ166" s="22" t="str">
        <f t="shared" si="679"/>
        <v>0</v>
      </c>
      <c r="BA166" s="22" t="str">
        <f t="shared" si="680"/>
        <v>0</v>
      </c>
      <c r="BB166" s="23">
        <f t="shared" si="681"/>
        <v>0</v>
      </c>
    </row>
    <row r="167" spans="1:54" s="2" customFormat="1" ht="24.95" customHeight="1" x14ac:dyDescent="0.3">
      <c r="A167" s="4"/>
      <c r="B167" s="25" t="s">
        <v>58</v>
      </c>
      <c r="C167" s="26">
        <f t="shared" ref="C167:AU167" si="682">SUM(C165:C166)</f>
        <v>0</v>
      </c>
      <c r="D167" s="26">
        <f t="shared" si="682"/>
        <v>0</v>
      </c>
      <c r="E167" s="26">
        <f t="shared" si="682"/>
        <v>0</v>
      </c>
      <c r="F167" s="26">
        <f t="shared" si="682"/>
        <v>0</v>
      </c>
      <c r="G167" s="26">
        <f t="shared" si="682"/>
        <v>0</v>
      </c>
      <c r="H167" s="26">
        <f t="shared" si="682"/>
        <v>10</v>
      </c>
      <c r="I167" s="26">
        <f t="shared" si="682"/>
        <v>7</v>
      </c>
      <c r="J167" s="26">
        <f t="shared" si="682"/>
        <v>1</v>
      </c>
      <c r="K167" s="26">
        <f>SUM(K165:K166)</f>
        <v>3</v>
      </c>
      <c r="L167" s="26">
        <f t="shared" si="682"/>
        <v>4</v>
      </c>
      <c r="M167" s="26">
        <f t="shared" ref="M167:AF167" si="683">SUM(M165:M166)</f>
        <v>10</v>
      </c>
      <c r="N167" s="26">
        <f t="shared" si="683"/>
        <v>4</v>
      </c>
      <c r="O167" s="26">
        <f t="shared" si="683"/>
        <v>3</v>
      </c>
      <c r="P167" s="26">
        <f t="shared" si="683"/>
        <v>7</v>
      </c>
      <c r="Q167" s="26">
        <f t="shared" si="683"/>
        <v>10</v>
      </c>
      <c r="R167" s="26">
        <f t="shared" si="683"/>
        <v>15</v>
      </c>
      <c r="S167" s="26">
        <f t="shared" si="683"/>
        <v>3</v>
      </c>
      <c r="T167" s="26">
        <f t="shared" si="683"/>
        <v>14</v>
      </c>
      <c r="U167" s="26">
        <f t="shared" si="683"/>
        <v>13</v>
      </c>
      <c r="V167" s="26">
        <f t="shared" si="683"/>
        <v>27</v>
      </c>
      <c r="W167" s="26">
        <f t="shared" si="683"/>
        <v>5</v>
      </c>
      <c r="X167" s="26">
        <f t="shared" si="683"/>
        <v>25</v>
      </c>
      <c r="Y167" s="26">
        <f t="shared" si="683"/>
        <v>3</v>
      </c>
      <c r="Z167" s="26">
        <f t="shared" si="683"/>
        <v>6</v>
      </c>
      <c r="AA167" s="26">
        <f t="shared" si="683"/>
        <v>9</v>
      </c>
      <c r="AB167" s="26">
        <f t="shared" si="683"/>
        <v>0</v>
      </c>
      <c r="AC167" s="26">
        <f t="shared" si="683"/>
        <v>1</v>
      </c>
      <c r="AD167" s="26">
        <f t="shared" si="683"/>
        <v>1</v>
      </c>
      <c r="AE167" s="26">
        <f t="shared" si="683"/>
        <v>0</v>
      </c>
      <c r="AF167" s="26">
        <f t="shared" si="683"/>
        <v>1</v>
      </c>
      <c r="AG167" s="26">
        <f t="shared" si="682"/>
        <v>0</v>
      </c>
      <c r="AH167" s="26">
        <f t="shared" si="682"/>
        <v>0</v>
      </c>
      <c r="AI167" s="26">
        <f t="shared" si="682"/>
        <v>1</v>
      </c>
      <c r="AJ167" s="26">
        <f t="shared" si="682"/>
        <v>0</v>
      </c>
      <c r="AK167" s="26">
        <f t="shared" si="682"/>
        <v>1</v>
      </c>
      <c r="AL167" s="26">
        <f t="shared" ref="AL167:AP167" si="684">SUM(AL165:AL166)</f>
        <v>0</v>
      </c>
      <c r="AM167" s="26">
        <f t="shared" si="684"/>
        <v>0</v>
      </c>
      <c r="AN167" s="26">
        <f t="shared" si="684"/>
        <v>0</v>
      </c>
      <c r="AO167" s="26">
        <f t="shared" si="684"/>
        <v>0</v>
      </c>
      <c r="AP167" s="26">
        <f t="shared" si="684"/>
        <v>0</v>
      </c>
      <c r="AQ167" s="26">
        <f t="shared" si="682"/>
        <v>40</v>
      </c>
      <c r="AR167" s="26">
        <f t="shared" ref="AR167" si="685">SUM(AR165:AR166)</f>
        <v>40</v>
      </c>
      <c r="AS167" s="26">
        <f t="shared" si="682"/>
        <v>23</v>
      </c>
      <c r="AT167" s="26">
        <f t="shared" si="682"/>
        <v>29</v>
      </c>
      <c r="AU167" s="26">
        <f t="shared" si="682"/>
        <v>52</v>
      </c>
      <c r="AV167" s="55"/>
      <c r="AW167" s="26">
        <f t="shared" ref="AW167:BB167" si="686">SUM(AW165:AW166)</f>
        <v>23</v>
      </c>
      <c r="AX167" s="26">
        <f t="shared" si="686"/>
        <v>29</v>
      </c>
      <c r="AY167" s="26">
        <f t="shared" si="686"/>
        <v>52</v>
      </c>
      <c r="AZ167" s="26">
        <f t="shared" si="686"/>
        <v>0</v>
      </c>
      <c r="BA167" s="26">
        <f t="shared" si="686"/>
        <v>0</v>
      </c>
      <c r="BB167" s="81">
        <f t="shared" si="686"/>
        <v>0</v>
      </c>
    </row>
    <row r="168" spans="1:54" s="2" customFormat="1" ht="24.95" customHeight="1" x14ac:dyDescent="0.3">
      <c r="A168" s="4"/>
      <c r="B168" s="49" t="s">
        <v>80</v>
      </c>
      <c r="C168" s="46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5"/>
      <c r="AW168" s="51"/>
      <c r="AX168" s="51"/>
      <c r="AY168" s="51"/>
      <c r="AZ168" s="51"/>
      <c r="BA168" s="51"/>
      <c r="BB168" s="82"/>
    </row>
    <row r="169" spans="1:54" s="2" customFormat="1" ht="24.95" customHeight="1" x14ac:dyDescent="0.3">
      <c r="A169" s="4"/>
      <c r="B169" s="48" t="s">
        <v>83</v>
      </c>
      <c r="C169" s="22">
        <v>0</v>
      </c>
      <c r="D169" s="22">
        <v>0</v>
      </c>
      <c r="E169" s="22">
        <v>0</v>
      </c>
      <c r="F169" s="22">
        <v>0</v>
      </c>
      <c r="G169" s="22">
        <f t="shared" ref="G169" si="687">E169+F169</f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f t="shared" ref="L169" si="688">J169+K169</f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f t="shared" ref="Q169" si="689">O169+P169</f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f t="shared" ref="V169" si="690">T169+U169</f>
        <v>0</v>
      </c>
      <c r="W169" s="22">
        <v>0</v>
      </c>
      <c r="X169" s="22">
        <v>0</v>
      </c>
      <c r="Y169" s="22">
        <v>0</v>
      </c>
      <c r="Z169" s="22">
        <v>0</v>
      </c>
      <c r="AA169" s="22">
        <f t="shared" ref="AA169" si="691">Y169+Z169</f>
        <v>0</v>
      </c>
      <c r="AB169" s="22">
        <v>0</v>
      </c>
      <c r="AC169" s="22">
        <v>0</v>
      </c>
      <c r="AD169" s="22">
        <v>0</v>
      </c>
      <c r="AE169" s="22">
        <v>0</v>
      </c>
      <c r="AF169" s="22">
        <f t="shared" ref="AF169" si="692">AD169+AE169</f>
        <v>0</v>
      </c>
      <c r="AG169" s="22">
        <v>0</v>
      </c>
      <c r="AH169" s="22">
        <v>0</v>
      </c>
      <c r="AI169" s="22">
        <v>0</v>
      </c>
      <c r="AJ169" s="22">
        <v>0</v>
      </c>
      <c r="AK169" s="22">
        <f t="shared" ref="AK169" si="693">AI169+AJ169</f>
        <v>0</v>
      </c>
      <c r="AL169" s="22">
        <v>0</v>
      </c>
      <c r="AM169" s="22">
        <v>0</v>
      </c>
      <c r="AN169" s="22">
        <v>0</v>
      </c>
      <c r="AO169" s="22">
        <v>0</v>
      </c>
      <c r="AP169" s="22">
        <f t="shared" ref="AP169" si="694">AN169+AO169</f>
        <v>0</v>
      </c>
      <c r="AQ169" s="22">
        <f>C169+H169+AG169+M169+R169+W169+AB169</f>
        <v>0</v>
      </c>
      <c r="AR169" s="22">
        <f>D169+I169+AH169+N169+S169+X169+AC169</f>
        <v>0</v>
      </c>
      <c r="AS169" s="23">
        <f t="shared" ref="AS169" si="695">E169+J169+O169+T169+Y169+AD169+AI169</f>
        <v>0</v>
      </c>
      <c r="AT169" s="23">
        <f t="shared" ref="AT169" si="696">F169+K169+P169+U169+Z169+AE169+AJ169</f>
        <v>0</v>
      </c>
      <c r="AU169" s="23">
        <f t="shared" ref="AU169" si="697">G169+L169+Q169+V169+AA169+AF169+AK169</f>
        <v>0</v>
      </c>
      <c r="AV169" s="83">
        <v>2</v>
      </c>
      <c r="AW169" s="26" t="str">
        <f t="shared" ref="AW169" si="698">IF(AV169=1,AS169,"0")</f>
        <v>0</v>
      </c>
      <c r="AX169" s="26" t="str">
        <f t="shared" ref="AX169" si="699">IF(AV169=1,AT169,"0")</f>
        <v>0</v>
      </c>
      <c r="AY169" s="26">
        <f t="shared" ref="AY169" si="700">AW169+AX169</f>
        <v>0</v>
      </c>
      <c r="AZ169" s="22">
        <f t="shared" ref="AZ169" si="701">IF(AV169=2,AS169,"0")</f>
        <v>0</v>
      </c>
      <c r="BA169" s="22">
        <f t="shared" ref="BA169" si="702">IF(AV169=2,AT169,"0")</f>
        <v>0</v>
      </c>
      <c r="BB169" s="81">
        <f t="shared" ref="BB169" si="703">AZ169+BA169</f>
        <v>0</v>
      </c>
    </row>
    <row r="170" spans="1:54" s="2" customFormat="1" ht="24.95" customHeight="1" x14ac:dyDescent="0.3">
      <c r="A170" s="4"/>
      <c r="B170" s="25" t="s">
        <v>58</v>
      </c>
      <c r="C170" s="46">
        <f>SUM(C169)</f>
        <v>0</v>
      </c>
      <c r="D170" s="46">
        <f>SUM(D169)</f>
        <v>0</v>
      </c>
      <c r="E170" s="46">
        <f t="shared" ref="E170:BB170" si="704">SUM(E169)</f>
        <v>0</v>
      </c>
      <c r="F170" s="46">
        <f t="shared" si="704"/>
        <v>0</v>
      </c>
      <c r="G170" s="46">
        <f t="shared" si="704"/>
        <v>0</v>
      </c>
      <c r="H170" s="46">
        <f t="shared" si="704"/>
        <v>0</v>
      </c>
      <c r="I170" s="46">
        <f t="shared" ref="I170" si="705">SUM(I169)</f>
        <v>0</v>
      </c>
      <c r="J170" s="46">
        <f t="shared" si="704"/>
        <v>0</v>
      </c>
      <c r="K170" s="46">
        <f t="shared" si="704"/>
        <v>0</v>
      </c>
      <c r="L170" s="46">
        <f t="shared" si="704"/>
        <v>0</v>
      </c>
      <c r="M170" s="46">
        <f t="shared" ref="M170:AF170" si="706">SUM(M169)</f>
        <v>0</v>
      </c>
      <c r="N170" s="46">
        <f t="shared" ref="N170" si="707">SUM(N169)</f>
        <v>0</v>
      </c>
      <c r="O170" s="46">
        <f t="shared" si="706"/>
        <v>0</v>
      </c>
      <c r="P170" s="46">
        <f t="shared" si="706"/>
        <v>0</v>
      </c>
      <c r="Q170" s="46">
        <f t="shared" si="706"/>
        <v>0</v>
      </c>
      <c r="R170" s="46">
        <f t="shared" si="706"/>
        <v>0</v>
      </c>
      <c r="S170" s="46">
        <f t="shared" ref="S170" si="708">SUM(S169)</f>
        <v>0</v>
      </c>
      <c r="T170" s="46">
        <f t="shared" si="706"/>
        <v>0</v>
      </c>
      <c r="U170" s="46">
        <f t="shared" si="706"/>
        <v>0</v>
      </c>
      <c r="V170" s="46">
        <f t="shared" si="706"/>
        <v>0</v>
      </c>
      <c r="W170" s="46">
        <f t="shared" si="706"/>
        <v>0</v>
      </c>
      <c r="X170" s="46">
        <f t="shared" ref="X170" si="709">SUM(X169)</f>
        <v>0</v>
      </c>
      <c r="Y170" s="46">
        <f t="shared" si="706"/>
        <v>0</v>
      </c>
      <c r="Z170" s="46">
        <f t="shared" si="706"/>
        <v>0</v>
      </c>
      <c r="AA170" s="46">
        <f t="shared" si="706"/>
        <v>0</v>
      </c>
      <c r="AB170" s="46">
        <f t="shared" si="706"/>
        <v>0</v>
      </c>
      <c r="AC170" s="46">
        <f t="shared" ref="AC170" si="710">SUM(AC169)</f>
        <v>0</v>
      </c>
      <c r="AD170" s="46">
        <f t="shared" si="706"/>
        <v>0</v>
      </c>
      <c r="AE170" s="46">
        <f t="shared" si="706"/>
        <v>0</v>
      </c>
      <c r="AF170" s="46">
        <f t="shared" si="706"/>
        <v>0</v>
      </c>
      <c r="AG170" s="46">
        <f t="shared" si="704"/>
        <v>0</v>
      </c>
      <c r="AH170" s="46">
        <f t="shared" ref="AH170" si="711">SUM(AH169)</f>
        <v>0</v>
      </c>
      <c r="AI170" s="46">
        <f t="shared" si="704"/>
        <v>0</v>
      </c>
      <c r="AJ170" s="46">
        <f t="shared" si="704"/>
        <v>0</v>
      </c>
      <c r="AK170" s="46">
        <f t="shared" si="704"/>
        <v>0</v>
      </c>
      <c r="AL170" s="46">
        <f t="shared" ref="AL170:AP170" si="712">SUM(AL169)</f>
        <v>0</v>
      </c>
      <c r="AM170" s="46">
        <f t="shared" si="712"/>
        <v>0</v>
      </c>
      <c r="AN170" s="46">
        <f t="shared" si="712"/>
        <v>0</v>
      </c>
      <c r="AO170" s="46">
        <f t="shared" si="712"/>
        <v>0</v>
      </c>
      <c r="AP170" s="46">
        <f t="shared" si="712"/>
        <v>0</v>
      </c>
      <c r="AQ170" s="46">
        <f t="shared" si="704"/>
        <v>0</v>
      </c>
      <c r="AR170" s="46">
        <f t="shared" ref="AR170" si="713">SUM(AR169)</f>
        <v>0</v>
      </c>
      <c r="AS170" s="46">
        <f t="shared" si="704"/>
        <v>0</v>
      </c>
      <c r="AT170" s="46">
        <f t="shared" si="704"/>
        <v>0</v>
      </c>
      <c r="AU170" s="46">
        <f t="shared" si="704"/>
        <v>0</v>
      </c>
      <c r="AV170" s="46">
        <f t="shared" si="704"/>
        <v>2</v>
      </c>
      <c r="AW170" s="46">
        <f t="shared" si="704"/>
        <v>0</v>
      </c>
      <c r="AX170" s="46">
        <f t="shared" si="704"/>
        <v>0</v>
      </c>
      <c r="AY170" s="46">
        <f t="shared" si="704"/>
        <v>0</v>
      </c>
      <c r="AZ170" s="46">
        <f t="shared" si="704"/>
        <v>0</v>
      </c>
      <c r="BA170" s="46">
        <f t="shared" si="704"/>
        <v>0</v>
      </c>
      <c r="BB170" s="26">
        <f t="shared" si="704"/>
        <v>0</v>
      </c>
    </row>
    <row r="171" spans="1:54" s="2" customFormat="1" ht="24.95" customHeight="1" x14ac:dyDescent="0.3">
      <c r="A171" s="4"/>
      <c r="B171" s="25" t="s">
        <v>79</v>
      </c>
      <c r="C171" s="46">
        <f>C167+C170</f>
        <v>0</v>
      </c>
      <c r="D171" s="46">
        <f>D167+D170</f>
        <v>0</v>
      </c>
      <c r="E171" s="46">
        <f t="shared" ref="E171:V171" si="714">E167+E170</f>
        <v>0</v>
      </c>
      <c r="F171" s="46">
        <f t="shared" si="714"/>
        <v>0</v>
      </c>
      <c r="G171" s="46">
        <f t="shared" si="714"/>
        <v>0</v>
      </c>
      <c r="H171" s="46">
        <f t="shared" si="714"/>
        <v>10</v>
      </c>
      <c r="I171" s="46">
        <f t="shared" ref="I171" si="715">I167+I170</f>
        <v>7</v>
      </c>
      <c r="J171" s="46">
        <f t="shared" si="714"/>
        <v>1</v>
      </c>
      <c r="K171" s="46">
        <f t="shared" si="714"/>
        <v>3</v>
      </c>
      <c r="L171" s="46">
        <f t="shared" si="714"/>
        <v>4</v>
      </c>
      <c r="M171" s="46">
        <f t="shared" si="714"/>
        <v>10</v>
      </c>
      <c r="N171" s="46">
        <f t="shared" ref="N171" si="716">N167+N170</f>
        <v>4</v>
      </c>
      <c r="O171" s="46">
        <f t="shared" si="714"/>
        <v>3</v>
      </c>
      <c r="P171" s="46">
        <f t="shared" si="714"/>
        <v>7</v>
      </c>
      <c r="Q171" s="46">
        <f t="shared" si="714"/>
        <v>10</v>
      </c>
      <c r="R171" s="46">
        <f t="shared" si="714"/>
        <v>15</v>
      </c>
      <c r="S171" s="46">
        <f t="shared" ref="S171" si="717">S167+S170</f>
        <v>3</v>
      </c>
      <c r="T171" s="46">
        <f t="shared" si="714"/>
        <v>14</v>
      </c>
      <c r="U171" s="46">
        <f t="shared" si="714"/>
        <v>13</v>
      </c>
      <c r="V171" s="46">
        <f t="shared" si="714"/>
        <v>27</v>
      </c>
      <c r="W171" s="46">
        <f t="shared" ref="W171:X171" si="718">W167+W170</f>
        <v>5</v>
      </c>
      <c r="X171" s="46">
        <f t="shared" si="718"/>
        <v>25</v>
      </c>
      <c r="Y171" s="46">
        <f t="shared" ref="Y171" si="719">Y167+Y170</f>
        <v>3</v>
      </c>
      <c r="Z171" s="46">
        <f t="shared" ref="Z171" si="720">Z167+Z170</f>
        <v>6</v>
      </c>
      <c r="AA171" s="46">
        <f t="shared" ref="AA171" si="721">AA167+AA170</f>
        <v>9</v>
      </c>
      <c r="AB171" s="46">
        <f t="shared" ref="AB171:AC171" si="722">AB167+AB170</f>
        <v>0</v>
      </c>
      <c r="AC171" s="46">
        <f t="shared" si="722"/>
        <v>1</v>
      </c>
      <c r="AD171" s="46">
        <f t="shared" ref="AD171" si="723">AD167+AD170</f>
        <v>1</v>
      </c>
      <c r="AE171" s="46">
        <f t="shared" ref="AE171" si="724">AE167+AE170</f>
        <v>0</v>
      </c>
      <c r="AF171" s="46">
        <f t="shared" ref="AF171" si="725">AF167+AF170</f>
        <v>1</v>
      </c>
      <c r="AG171" s="46">
        <f t="shared" ref="AG171:AH171" si="726">AG167+AG170</f>
        <v>0</v>
      </c>
      <c r="AH171" s="46">
        <f t="shared" si="726"/>
        <v>0</v>
      </c>
      <c r="AI171" s="46">
        <f t="shared" ref="AI171" si="727">AI167+AI170</f>
        <v>1</v>
      </c>
      <c r="AJ171" s="46">
        <f t="shared" ref="AJ171" si="728">AJ167+AJ170</f>
        <v>0</v>
      </c>
      <c r="AK171" s="46">
        <f t="shared" ref="AK171:AO171" si="729">AK167+AK170</f>
        <v>1</v>
      </c>
      <c r="AL171" s="46">
        <f t="shared" si="729"/>
        <v>0</v>
      </c>
      <c r="AM171" s="46">
        <f t="shared" si="729"/>
        <v>0</v>
      </c>
      <c r="AN171" s="46">
        <f t="shared" si="729"/>
        <v>0</v>
      </c>
      <c r="AO171" s="46">
        <f t="shared" si="729"/>
        <v>0</v>
      </c>
      <c r="AP171" s="46">
        <f t="shared" ref="AP171" si="730">AP167+AP170</f>
        <v>0</v>
      </c>
      <c r="AQ171" s="46">
        <f t="shared" ref="AQ171:AR171" si="731">AQ167+AQ170</f>
        <v>40</v>
      </c>
      <c r="AR171" s="46">
        <f t="shared" si="731"/>
        <v>40</v>
      </c>
      <c r="AS171" s="46">
        <f t="shared" ref="AS171" si="732">AS167+AS170</f>
        <v>23</v>
      </c>
      <c r="AT171" s="46">
        <f t="shared" ref="AT171" si="733">AT167+AT170</f>
        <v>29</v>
      </c>
      <c r="AU171" s="46">
        <f t="shared" ref="AU171" si="734">AU167+AU170</f>
        <v>52</v>
      </c>
      <c r="AV171" s="46"/>
      <c r="AW171" s="46">
        <f>AW167+AW170</f>
        <v>23</v>
      </c>
      <c r="AX171" s="46">
        <f t="shared" ref="AX171:BB171" si="735">AX167+AX170</f>
        <v>29</v>
      </c>
      <c r="AY171" s="46">
        <f t="shared" si="735"/>
        <v>52</v>
      </c>
      <c r="AZ171" s="46">
        <f t="shared" si="735"/>
        <v>0</v>
      </c>
      <c r="BA171" s="46">
        <f t="shared" si="735"/>
        <v>0</v>
      </c>
      <c r="BB171" s="26">
        <f t="shared" si="735"/>
        <v>0</v>
      </c>
    </row>
    <row r="172" spans="1:54" s="2" customFormat="1" ht="24.95" customHeight="1" x14ac:dyDescent="0.3">
      <c r="A172" s="29"/>
      <c r="B172" s="30" t="s">
        <v>41</v>
      </c>
      <c r="C172" s="57">
        <f t="shared" ref="C172:X172" si="736">C162+C171</f>
        <v>103</v>
      </c>
      <c r="D172" s="57">
        <f t="shared" si="736"/>
        <v>319</v>
      </c>
      <c r="E172" s="57">
        <f t="shared" si="736"/>
        <v>20</v>
      </c>
      <c r="F172" s="57">
        <f t="shared" si="736"/>
        <v>132</v>
      </c>
      <c r="G172" s="57">
        <f t="shared" si="736"/>
        <v>152</v>
      </c>
      <c r="H172" s="57">
        <f>H162+H171</f>
        <v>554</v>
      </c>
      <c r="I172" s="57">
        <f>I162+I171</f>
        <v>1674</v>
      </c>
      <c r="J172" s="57">
        <f>J162+J171</f>
        <v>117</v>
      </c>
      <c r="K172" s="57">
        <f t="shared" si="736"/>
        <v>436</v>
      </c>
      <c r="L172" s="57">
        <f t="shared" si="736"/>
        <v>553</v>
      </c>
      <c r="M172" s="57">
        <f>M162+M171</f>
        <v>338</v>
      </c>
      <c r="N172" s="57">
        <f t="shared" si="736"/>
        <v>682</v>
      </c>
      <c r="O172" s="57">
        <f t="shared" si="736"/>
        <v>60</v>
      </c>
      <c r="P172" s="57">
        <f t="shared" si="736"/>
        <v>284</v>
      </c>
      <c r="Q172" s="57">
        <f t="shared" si="736"/>
        <v>344</v>
      </c>
      <c r="R172" s="57">
        <f t="shared" si="736"/>
        <v>412</v>
      </c>
      <c r="S172" s="57">
        <f t="shared" si="736"/>
        <v>822</v>
      </c>
      <c r="T172" s="57">
        <f t="shared" si="736"/>
        <v>170</v>
      </c>
      <c r="U172" s="57">
        <f t="shared" si="736"/>
        <v>278</v>
      </c>
      <c r="V172" s="57">
        <f t="shared" si="736"/>
        <v>448</v>
      </c>
      <c r="W172" s="57">
        <f t="shared" si="736"/>
        <v>213</v>
      </c>
      <c r="X172" s="57">
        <f t="shared" si="736"/>
        <v>692</v>
      </c>
      <c r="Y172" s="57">
        <f t="shared" ref="Y172:AU172" si="737">Y162+Y171</f>
        <v>87</v>
      </c>
      <c r="Z172" s="57">
        <f t="shared" si="737"/>
        <v>171</v>
      </c>
      <c r="AA172" s="57">
        <f t="shared" si="737"/>
        <v>258</v>
      </c>
      <c r="AB172" s="57">
        <f t="shared" si="737"/>
        <v>60</v>
      </c>
      <c r="AC172" s="57">
        <f t="shared" si="737"/>
        <v>26</v>
      </c>
      <c r="AD172" s="57">
        <f t="shared" si="737"/>
        <v>13</v>
      </c>
      <c r="AE172" s="57">
        <f t="shared" si="737"/>
        <v>7</v>
      </c>
      <c r="AF172" s="57">
        <f t="shared" si="737"/>
        <v>20</v>
      </c>
      <c r="AG172" s="57">
        <f t="shared" si="737"/>
        <v>60</v>
      </c>
      <c r="AH172" s="57">
        <f t="shared" si="737"/>
        <v>111</v>
      </c>
      <c r="AI172" s="57">
        <f t="shared" si="737"/>
        <v>21</v>
      </c>
      <c r="AJ172" s="57">
        <f t="shared" si="737"/>
        <v>23</v>
      </c>
      <c r="AK172" s="57">
        <f t="shared" si="737"/>
        <v>44</v>
      </c>
      <c r="AL172" s="57">
        <f t="shared" ref="AL172" si="738">AL162+AL171</f>
        <v>0</v>
      </c>
      <c r="AM172" s="57">
        <f t="shared" ref="AM172" si="739">AM162+AM171</f>
        <v>0</v>
      </c>
      <c r="AN172" s="57">
        <f t="shared" ref="AN172" si="740">AN162+AN171</f>
        <v>0</v>
      </c>
      <c r="AO172" s="57">
        <f t="shared" ref="AO172" si="741">AO162+AO171</f>
        <v>0</v>
      </c>
      <c r="AP172" s="57">
        <f t="shared" ref="AP172" si="742">AP162+AP171</f>
        <v>0</v>
      </c>
      <c r="AQ172" s="57">
        <f t="shared" si="737"/>
        <v>1740</v>
      </c>
      <c r="AR172" s="57">
        <f t="shared" si="737"/>
        <v>4326</v>
      </c>
      <c r="AS172" s="57">
        <f t="shared" si="737"/>
        <v>488</v>
      </c>
      <c r="AT172" s="57">
        <f t="shared" si="737"/>
        <v>1331</v>
      </c>
      <c r="AU172" s="57">
        <f t="shared" si="737"/>
        <v>1819</v>
      </c>
      <c r="AV172" s="58"/>
      <c r="AW172" s="57">
        <f>AW162+AW171</f>
        <v>201</v>
      </c>
      <c r="AX172" s="57">
        <f t="shared" ref="AX172:BB172" si="743">AX162+AX171</f>
        <v>517</v>
      </c>
      <c r="AY172" s="57">
        <f t="shared" si="743"/>
        <v>718</v>
      </c>
      <c r="AZ172" s="57">
        <f t="shared" si="743"/>
        <v>287</v>
      </c>
      <c r="BA172" s="31">
        <f t="shared" si="743"/>
        <v>814</v>
      </c>
      <c r="BB172" s="31">
        <f t="shared" si="743"/>
        <v>1101</v>
      </c>
    </row>
    <row r="173" spans="1:54" ht="24.95" customHeight="1" x14ac:dyDescent="0.3">
      <c r="A173" s="4" t="s">
        <v>48</v>
      </c>
      <c r="B173" s="5"/>
      <c r="C173" s="33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5"/>
      <c r="AT173" s="35"/>
      <c r="AU173" s="35"/>
      <c r="AV173" s="36"/>
      <c r="AW173" s="35"/>
      <c r="AX173" s="35"/>
      <c r="AY173" s="35"/>
      <c r="AZ173" s="35"/>
      <c r="BA173" s="35"/>
      <c r="BB173" s="37"/>
    </row>
    <row r="174" spans="1:54" ht="24.95" customHeight="1" x14ac:dyDescent="0.3">
      <c r="A174" s="4"/>
      <c r="B174" s="11" t="s">
        <v>59</v>
      </c>
      <c r="C174" s="33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5"/>
      <c r="AT174" s="35"/>
      <c r="AU174" s="35"/>
      <c r="AV174" s="36"/>
      <c r="AW174" s="35"/>
      <c r="AX174" s="35"/>
      <c r="AY174" s="35"/>
      <c r="AZ174" s="35"/>
      <c r="BA174" s="35"/>
      <c r="BB174" s="37"/>
    </row>
    <row r="175" spans="1:54" ht="24.95" customHeight="1" x14ac:dyDescent="0.3">
      <c r="A175" s="20"/>
      <c r="B175" s="5" t="s">
        <v>65</v>
      </c>
      <c r="C175" s="44"/>
      <c r="D175" s="127"/>
      <c r="E175" s="40"/>
      <c r="F175" s="40"/>
      <c r="G175" s="34"/>
      <c r="H175" s="40"/>
      <c r="I175" s="40"/>
      <c r="J175" s="40"/>
      <c r="K175" s="40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40"/>
      <c r="AH175" s="40"/>
      <c r="AI175" s="40"/>
      <c r="AJ175" s="40"/>
      <c r="AK175" s="34"/>
      <c r="AL175" s="34"/>
      <c r="AM175" s="34"/>
      <c r="AN175" s="34"/>
      <c r="AO175" s="34"/>
      <c r="AP175" s="34"/>
      <c r="AQ175" s="34"/>
      <c r="AR175" s="34"/>
      <c r="AS175" s="35"/>
      <c r="AT175" s="35"/>
      <c r="AU175" s="35"/>
      <c r="AV175" s="45"/>
      <c r="AW175" s="35"/>
      <c r="AX175" s="35"/>
      <c r="AY175" s="35"/>
      <c r="AZ175" s="35"/>
      <c r="BA175" s="35"/>
      <c r="BB175" s="37"/>
    </row>
    <row r="176" spans="1:54" ht="24.95" customHeight="1" x14ac:dyDescent="0.3">
      <c r="A176" s="20"/>
      <c r="B176" s="21" t="s">
        <v>100</v>
      </c>
      <c r="C176" s="22">
        <v>5</v>
      </c>
      <c r="D176" s="22">
        <v>13</v>
      </c>
      <c r="E176" s="22">
        <v>3</v>
      </c>
      <c r="F176" s="22">
        <v>7</v>
      </c>
      <c r="G176" s="22">
        <f>E176+F176</f>
        <v>10</v>
      </c>
      <c r="H176" s="22">
        <v>40</v>
      </c>
      <c r="I176" s="22">
        <f>50+53</f>
        <v>103</v>
      </c>
      <c r="J176" s="22">
        <f>4+3</f>
        <v>7</v>
      </c>
      <c r="K176" s="22">
        <f>24+15</f>
        <v>39</v>
      </c>
      <c r="L176" s="22">
        <f>J176+K176</f>
        <v>46</v>
      </c>
      <c r="M176" s="22">
        <v>5</v>
      </c>
      <c r="N176" s="22">
        <v>10</v>
      </c>
      <c r="O176" s="22">
        <v>1</v>
      </c>
      <c r="P176" s="22">
        <f>8+1</f>
        <v>9</v>
      </c>
      <c r="Q176" s="22">
        <f>O176+P176</f>
        <v>10</v>
      </c>
      <c r="R176" s="22">
        <v>6</v>
      </c>
      <c r="S176" s="22">
        <v>9</v>
      </c>
      <c r="T176" s="22">
        <v>1</v>
      </c>
      <c r="U176" s="22">
        <v>4</v>
      </c>
      <c r="V176" s="22">
        <f>T176+U176</f>
        <v>5</v>
      </c>
      <c r="W176" s="22">
        <v>4</v>
      </c>
      <c r="X176" s="22">
        <v>26</v>
      </c>
      <c r="Y176" s="22">
        <v>3</v>
      </c>
      <c r="Z176" s="22">
        <v>5</v>
      </c>
      <c r="AA176" s="22">
        <f>Y176+Z176</f>
        <v>8</v>
      </c>
      <c r="AB176" s="22">
        <v>0</v>
      </c>
      <c r="AC176" s="22">
        <v>3</v>
      </c>
      <c r="AD176" s="22">
        <v>1</v>
      </c>
      <c r="AE176" s="22">
        <v>0</v>
      </c>
      <c r="AF176" s="22">
        <f>AD176+AE176</f>
        <v>1</v>
      </c>
      <c r="AG176" s="22">
        <v>0</v>
      </c>
      <c r="AH176" s="22">
        <v>0</v>
      </c>
      <c r="AI176" s="22">
        <v>0</v>
      </c>
      <c r="AJ176" s="22">
        <v>0</v>
      </c>
      <c r="AK176" s="22">
        <f>AI176+AJ176</f>
        <v>0</v>
      </c>
      <c r="AL176" s="22">
        <v>0</v>
      </c>
      <c r="AM176" s="22">
        <v>0</v>
      </c>
      <c r="AN176" s="22">
        <v>0</v>
      </c>
      <c r="AO176" s="22">
        <v>0</v>
      </c>
      <c r="AP176" s="22">
        <f>AN176+AO176</f>
        <v>0</v>
      </c>
      <c r="AQ176" s="22">
        <f>C176+H176+AG176+M176+R176+W176+AB176</f>
        <v>60</v>
      </c>
      <c r="AR176" s="22">
        <f>D176+I176+AH176+N176+S176+X176+AC176</f>
        <v>164</v>
      </c>
      <c r="AS176" s="23">
        <f t="shared" ref="AS176:AU177" si="744">E176+J176+O176+T176+Y176+AD176+AI176</f>
        <v>16</v>
      </c>
      <c r="AT176" s="23">
        <f t="shared" si="744"/>
        <v>64</v>
      </c>
      <c r="AU176" s="23">
        <f t="shared" si="744"/>
        <v>80</v>
      </c>
      <c r="AV176" s="24">
        <v>2</v>
      </c>
      <c r="AW176" s="23" t="str">
        <f>IF(AV176=1,AS176,"0")</f>
        <v>0</v>
      </c>
      <c r="AX176" s="23" t="str">
        <f>IF(AV176=1,AT176,"0")</f>
        <v>0</v>
      </c>
      <c r="AY176" s="23">
        <f>AW176+AX176</f>
        <v>0</v>
      </c>
      <c r="AZ176" s="23">
        <f>IF(AV176=2,AS176,"0")</f>
        <v>16</v>
      </c>
      <c r="BA176" s="23">
        <f>IF(AV176=2,AT176,"0")</f>
        <v>64</v>
      </c>
      <c r="BB176" s="23">
        <f>AZ176+BA176</f>
        <v>80</v>
      </c>
    </row>
    <row r="177" spans="1:54" ht="24.95" customHeight="1" x14ac:dyDescent="0.3">
      <c r="A177" s="20"/>
      <c r="B177" s="21" t="s">
        <v>151</v>
      </c>
      <c r="C177" s="22">
        <v>5</v>
      </c>
      <c r="D177" s="22">
        <v>5</v>
      </c>
      <c r="E177" s="22">
        <v>0</v>
      </c>
      <c r="F177" s="22">
        <v>2</v>
      </c>
      <c r="G177" s="22">
        <f>E177+F177</f>
        <v>2</v>
      </c>
      <c r="H177" s="22">
        <v>24</v>
      </c>
      <c r="I177" s="22">
        <f>29+36</f>
        <v>65</v>
      </c>
      <c r="J177" s="22">
        <f>6+3</f>
        <v>9</v>
      </c>
      <c r="K177" s="22">
        <f>10+14</f>
        <v>24</v>
      </c>
      <c r="L177" s="22">
        <f>J177+K177</f>
        <v>33</v>
      </c>
      <c r="M177" s="22">
        <v>5</v>
      </c>
      <c r="N177" s="22">
        <v>5</v>
      </c>
      <c r="O177" s="22">
        <v>6</v>
      </c>
      <c r="P177" s="22">
        <v>6</v>
      </c>
      <c r="Q177" s="22">
        <f>O177+P177</f>
        <v>12</v>
      </c>
      <c r="R177" s="22">
        <v>3</v>
      </c>
      <c r="S177" s="22">
        <v>1</v>
      </c>
      <c r="T177" s="22">
        <v>1</v>
      </c>
      <c r="U177" s="22">
        <v>0</v>
      </c>
      <c r="V177" s="22">
        <f>T177+U177</f>
        <v>1</v>
      </c>
      <c r="W177" s="22">
        <v>3</v>
      </c>
      <c r="X177" s="22">
        <v>7</v>
      </c>
      <c r="Y177" s="22">
        <v>0</v>
      </c>
      <c r="Z177" s="22">
        <v>0</v>
      </c>
      <c r="AA177" s="22">
        <f>Y177+Z177</f>
        <v>0</v>
      </c>
      <c r="AB177" s="22">
        <v>0</v>
      </c>
      <c r="AC177" s="22">
        <v>0</v>
      </c>
      <c r="AD177" s="22">
        <v>0</v>
      </c>
      <c r="AE177" s="22">
        <v>0</v>
      </c>
      <c r="AF177" s="22">
        <f>AD177+AE177</f>
        <v>0</v>
      </c>
      <c r="AG177" s="22">
        <v>0</v>
      </c>
      <c r="AH177" s="22">
        <v>0</v>
      </c>
      <c r="AI177" s="22">
        <v>0</v>
      </c>
      <c r="AJ177" s="22">
        <v>0</v>
      </c>
      <c r="AK177" s="22">
        <f>AI177+AJ177</f>
        <v>0</v>
      </c>
      <c r="AL177" s="22">
        <v>0</v>
      </c>
      <c r="AM177" s="22">
        <v>0</v>
      </c>
      <c r="AN177" s="22">
        <v>0</v>
      </c>
      <c r="AO177" s="22">
        <v>0</v>
      </c>
      <c r="AP177" s="22">
        <f>AN177+AO177</f>
        <v>0</v>
      </c>
      <c r="AQ177" s="22">
        <f>C177+H177+AG177+M177+R177+W177+AB177</f>
        <v>40</v>
      </c>
      <c r="AR177" s="22">
        <f>D177+I177+AH177+N177+S177+X177+AC177</f>
        <v>83</v>
      </c>
      <c r="AS177" s="23">
        <f t="shared" si="744"/>
        <v>16</v>
      </c>
      <c r="AT177" s="23">
        <f t="shared" si="744"/>
        <v>32</v>
      </c>
      <c r="AU177" s="23">
        <f t="shared" si="744"/>
        <v>48</v>
      </c>
      <c r="AV177" s="24">
        <v>2</v>
      </c>
      <c r="AW177" s="23" t="str">
        <f>IF(AV177=1,AS177,"0")</f>
        <v>0</v>
      </c>
      <c r="AX177" s="23" t="str">
        <f>IF(AV177=1,AT177,"0")</f>
        <v>0</v>
      </c>
      <c r="AY177" s="23">
        <f>AW177+AX177</f>
        <v>0</v>
      </c>
      <c r="AZ177" s="23">
        <f>IF(AV177=2,AS177,"0")</f>
        <v>16</v>
      </c>
      <c r="BA177" s="23">
        <f>IF(AV177=2,AT177,"0")</f>
        <v>32</v>
      </c>
      <c r="BB177" s="23">
        <f>AZ177+BA177</f>
        <v>48</v>
      </c>
    </row>
    <row r="178" spans="1:54" ht="24.95" customHeight="1" x14ac:dyDescent="0.3">
      <c r="A178" s="20"/>
      <c r="B178" s="21" t="s">
        <v>25</v>
      </c>
      <c r="C178" s="22">
        <v>15</v>
      </c>
      <c r="D178" s="22">
        <v>78</v>
      </c>
      <c r="E178" s="22">
        <v>8</v>
      </c>
      <c r="F178" s="22">
        <v>26</v>
      </c>
      <c r="G178" s="22">
        <f t="shared" ref="G178" si="745">E178+F178</f>
        <v>34</v>
      </c>
      <c r="H178" s="22">
        <v>125</v>
      </c>
      <c r="I178" s="22">
        <v>256</v>
      </c>
      <c r="J178" s="22">
        <v>22</v>
      </c>
      <c r="K178" s="22">
        <v>107</v>
      </c>
      <c r="L178" s="22">
        <f t="shared" ref="L178" si="746">J178+K178</f>
        <v>129</v>
      </c>
      <c r="M178" s="22">
        <v>5</v>
      </c>
      <c r="N178" s="22">
        <v>59</v>
      </c>
      <c r="O178" s="22">
        <v>2</v>
      </c>
      <c r="P178" s="22">
        <v>8</v>
      </c>
      <c r="Q178" s="22">
        <f t="shared" ref="Q178" si="747">O178+P178</f>
        <v>10</v>
      </c>
      <c r="R178" s="22">
        <v>15</v>
      </c>
      <c r="S178" s="22">
        <v>45</v>
      </c>
      <c r="T178" s="22">
        <v>8</v>
      </c>
      <c r="U178" s="22">
        <v>8</v>
      </c>
      <c r="V178" s="22">
        <f t="shared" ref="V178" si="748">T178+U178</f>
        <v>16</v>
      </c>
      <c r="W178" s="22">
        <v>10</v>
      </c>
      <c r="X178" s="22">
        <v>130</v>
      </c>
      <c r="Y178" s="22">
        <v>9</v>
      </c>
      <c r="Z178" s="22">
        <v>8</v>
      </c>
      <c r="AA178" s="22">
        <f t="shared" ref="AA178" si="749">Y178+Z178</f>
        <v>17</v>
      </c>
      <c r="AB178" s="22">
        <v>0</v>
      </c>
      <c r="AC178" s="22">
        <v>1</v>
      </c>
      <c r="AD178" s="22">
        <v>1</v>
      </c>
      <c r="AE178" s="22">
        <v>0</v>
      </c>
      <c r="AF178" s="22">
        <f t="shared" ref="AF178" si="750">AD178+AE178</f>
        <v>1</v>
      </c>
      <c r="AG178" s="22">
        <v>0</v>
      </c>
      <c r="AH178" s="22">
        <v>0</v>
      </c>
      <c r="AI178" s="22">
        <v>0</v>
      </c>
      <c r="AJ178" s="22">
        <v>0</v>
      </c>
      <c r="AK178" s="22">
        <f t="shared" ref="AK178" si="751">AI178+AJ178</f>
        <v>0</v>
      </c>
      <c r="AL178" s="22">
        <v>0</v>
      </c>
      <c r="AM178" s="22">
        <v>0</v>
      </c>
      <c r="AN178" s="22">
        <v>0</v>
      </c>
      <c r="AO178" s="22">
        <v>0</v>
      </c>
      <c r="AP178" s="22">
        <f t="shared" ref="AP178" si="752">AN178+AO178</f>
        <v>0</v>
      </c>
      <c r="AQ178" s="22">
        <f t="shared" ref="AQ178:AR178" si="753">C178+H178+AG178+M178+R178+W178+AB178</f>
        <v>170</v>
      </c>
      <c r="AR178" s="22">
        <f t="shared" si="753"/>
        <v>569</v>
      </c>
      <c r="AS178" s="23">
        <f t="shared" ref="AS178" si="754">E178+J178+O178+T178+Y178+AD178+AI178</f>
        <v>50</v>
      </c>
      <c r="AT178" s="23">
        <f t="shared" ref="AT178" si="755">F178+K178+P178+U178+Z178+AE178+AJ178</f>
        <v>157</v>
      </c>
      <c r="AU178" s="23">
        <f t="shared" ref="AU178" si="756">G178+L178+Q178+V178+AA178+AF178+AK178</f>
        <v>207</v>
      </c>
      <c r="AV178" s="24">
        <v>2</v>
      </c>
      <c r="AW178" s="23" t="str">
        <f>IF(AV178=1,AS178,"0")</f>
        <v>0</v>
      </c>
      <c r="AX178" s="23" t="str">
        <f>IF(AV178=1,AT178,"0")</f>
        <v>0</v>
      </c>
      <c r="AY178" s="23">
        <f>AW178+AX178</f>
        <v>0</v>
      </c>
      <c r="AZ178" s="23">
        <f>IF(AV178=2,AS178,"0")</f>
        <v>50</v>
      </c>
      <c r="BA178" s="23">
        <f>IF(AV178=2,AT178,"0")</f>
        <v>157</v>
      </c>
      <c r="BB178" s="23">
        <f>AZ178+BA178</f>
        <v>207</v>
      </c>
    </row>
    <row r="179" spans="1:54" s="2" customFormat="1" ht="24.95" customHeight="1" x14ac:dyDescent="0.3">
      <c r="A179" s="4"/>
      <c r="B179" s="25" t="s">
        <v>58</v>
      </c>
      <c r="C179" s="46">
        <f>SUM(C176:C178)</f>
        <v>25</v>
      </c>
      <c r="D179" s="46">
        <f t="shared" ref="D179:AU179" si="757">SUM(D176:D178)</f>
        <v>96</v>
      </c>
      <c r="E179" s="46">
        <f t="shared" si="757"/>
        <v>11</v>
      </c>
      <c r="F179" s="46">
        <f t="shared" si="757"/>
        <v>35</v>
      </c>
      <c r="G179" s="46">
        <f t="shared" si="757"/>
        <v>46</v>
      </c>
      <c r="H179" s="46">
        <f t="shared" si="757"/>
        <v>189</v>
      </c>
      <c r="I179" s="46">
        <f t="shared" si="757"/>
        <v>424</v>
      </c>
      <c r="J179" s="46">
        <f t="shared" si="757"/>
        <v>38</v>
      </c>
      <c r="K179" s="46">
        <f t="shared" si="757"/>
        <v>170</v>
      </c>
      <c r="L179" s="46">
        <f t="shared" si="757"/>
        <v>208</v>
      </c>
      <c r="M179" s="46">
        <f t="shared" si="757"/>
        <v>15</v>
      </c>
      <c r="N179" s="46">
        <f t="shared" si="757"/>
        <v>74</v>
      </c>
      <c r="O179" s="46">
        <f t="shared" si="757"/>
        <v>9</v>
      </c>
      <c r="P179" s="46">
        <f t="shared" si="757"/>
        <v>23</v>
      </c>
      <c r="Q179" s="46">
        <f t="shared" si="757"/>
        <v>32</v>
      </c>
      <c r="R179" s="46">
        <f t="shared" si="757"/>
        <v>24</v>
      </c>
      <c r="S179" s="46">
        <f t="shared" si="757"/>
        <v>55</v>
      </c>
      <c r="T179" s="46">
        <f t="shared" si="757"/>
        <v>10</v>
      </c>
      <c r="U179" s="46">
        <f t="shared" si="757"/>
        <v>12</v>
      </c>
      <c r="V179" s="46">
        <f t="shared" si="757"/>
        <v>22</v>
      </c>
      <c r="W179" s="46">
        <f t="shared" si="757"/>
        <v>17</v>
      </c>
      <c r="X179" s="46">
        <f t="shared" si="757"/>
        <v>163</v>
      </c>
      <c r="Y179" s="46">
        <f t="shared" si="757"/>
        <v>12</v>
      </c>
      <c r="Z179" s="46">
        <f t="shared" si="757"/>
        <v>13</v>
      </c>
      <c r="AA179" s="46">
        <f t="shared" si="757"/>
        <v>25</v>
      </c>
      <c r="AB179" s="46">
        <f t="shared" si="757"/>
        <v>0</v>
      </c>
      <c r="AC179" s="46">
        <f t="shared" si="757"/>
        <v>4</v>
      </c>
      <c r="AD179" s="46">
        <f t="shared" si="757"/>
        <v>2</v>
      </c>
      <c r="AE179" s="46">
        <f t="shared" si="757"/>
        <v>0</v>
      </c>
      <c r="AF179" s="46">
        <f t="shared" si="757"/>
        <v>2</v>
      </c>
      <c r="AG179" s="46">
        <f t="shared" si="757"/>
        <v>0</v>
      </c>
      <c r="AH179" s="46">
        <f t="shared" si="757"/>
        <v>0</v>
      </c>
      <c r="AI179" s="46">
        <f t="shared" si="757"/>
        <v>0</v>
      </c>
      <c r="AJ179" s="46">
        <f t="shared" si="757"/>
        <v>0</v>
      </c>
      <c r="AK179" s="46">
        <f t="shared" si="757"/>
        <v>0</v>
      </c>
      <c r="AL179" s="46">
        <f t="shared" si="757"/>
        <v>0</v>
      </c>
      <c r="AM179" s="46">
        <f t="shared" si="757"/>
        <v>0</v>
      </c>
      <c r="AN179" s="46">
        <f t="shared" si="757"/>
        <v>0</v>
      </c>
      <c r="AO179" s="46">
        <f t="shared" si="757"/>
        <v>0</v>
      </c>
      <c r="AP179" s="46">
        <f t="shared" si="757"/>
        <v>0</v>
      </c>
      <c r="AQ179" s="46">
        <f t="shared" si="757"/>
        <v>270</v>
      </c>
      <c r="AR179" s="46">
        <f t="shared" si="757"/>
        <v>816</v>
      </c>
      <c r="AS179" s="46">
        <f t="shared" si="757"/>
        <v>82</v>
      </c>
      <c r="AT179" s="46">
        <f t="shared" si="757"/>
        <v>253</v>
      </c>
      <c r="AU179" s="46">
        <f t="shared" si="757"/>
        <v>335</v>
      </c>
      <c r="AV179" s="46">
        <f t="shared" ref="AV179" si="758">SUM(AV176:AV178)</f>
        <v>6</v>
      </c>
      <c r="AW179" s="46">
        <f t="shared" ref="AW179" si="759">SUM(AW176:AW178)</f>
        <v>0</v>
      </c>
      <c r="AX179" s="46">
        <f t="shared" ref="AX179" si="760">SUM(AX176:AX178)</f>
        <v>0</v>
      </c>
      <c r="AY179" s="46">
        <f t="shared" ref="AY179" si="761">SUM(AY176:AY178)</f>
        <v>0</v>
      </c>
      <c r="AZ179" s="46">
        <f t="shared" ref="AZ179" si="762">SUM(AZ176:AZ178)</f>
        <v>82</v>
      </c>
      <c r="BA179" s="46">
        <f t="shared" ref="BA179" si="763">SUM(BA176:BA178)</f>
        <v>253</v>
      </c>
      <c r="BB179" s="26">
        <f t="shared" ref="BB179" si="764">SUM(BB176:BB178)</f>
        <v>335</v>
      </c>
    </row>
    <row r="180" spans="1:54" ht="24.95" customHeight="1" x14ac:dyDescent="0.3">
      <c r="A180" s="4"/>
      <c r="B180" s="5" t="s">
        <v>66</v>
      </c>
      <c r="C180" s="38"/>
      <c r="D180" s="126"/>
      <c r="E180" s="39"/>
      <c r="F180" s="39"/>
      <c r="G180" s="34"/>
      <c r="H180" s="39"/>
      <c r="I180" s="39"/>
      <c r="J180" s="40"/>
      <c r="K180" s="40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9"/>
      <c r="AH180" s="39"/>
      <c r="AI180" s="39"/>
      <c r="AJ180" s="39"/>
      <c r="AK180" s="34"/>
      <c r="AL180" s="34"/>
      <c r="AM180" s="34"/>
      <c r="AN180" s="34"/>
      <c r="AO180" s="34"/>
      <c r="AP180" s="34"/>
      <c r="AQ180" s="34"/>
      <c r="AR180" s="34"/>
      <c r="AS180" s="35"/>
      <c r="AT180" s="35"/>
      <c r="AU180" s="35"/>
      <c r="AV180" s="45"/>
      <c r="AW180" s="35"/>
      <c r="AX180" s="35"/>
      <c r="AY180" s="35"/>
      <c r="AZ180" s="35"/>
      <c r="BA180" s="35"/>
      <c r="BB180" s="37"/>
    </row>
    <row r="181" spans="1:54" ht="24.95" customHeight="1" x14ac:dyDescent="0.3">
      <c r="A181" s="12"/>
      <c r="B181" s="21" t="s">
        <v>100</v>
      </c>
      <c r="C181" s="22">
        <v>15</v>
      </c>
      <c r="D181" s="22">
        <v>14</v>
      </c>
      <c r="E181" s="22">
        <v>1</v>
      </c>
      <c r="F181" s="22">
        <v>15</v>
      </c>
      <c r="G181" s="22">
        <f>E181+F181</f>
        <v>16</v>
      </c>
      <c r="H181" s="22">
        <v>0</v>
      </c>
      <c r="I181" s="22">
        <v>0</v>
      </c>
      <c r="J181" s="22">
        <v>0</v>
      </c>
      <c r="K181" s="22">
        <v>0</v>
      </c>
      <c r="L181" s="22">
        <f>J181+K181</f>
        <v>0</v>
      </c>
      <c r="M181" s="22">
        <v>5</v>
      </c>
      <c r="N181" s="22">
        <f>8+2</f>
        <v>10</v>
      </c>
      <c r="O181" s="22">
        <v>2</v>
      </c>
      <c r="P181" s="22">
        <f>3+1</f>
        <v>4</v>
      </c>
      <c r="Q181" s="22">
        <f>O181+P181</f>
        <v>6</v>
      </c>
      <c r="R181" s="22">
        <v>0</v>
      </c>
      <c r="S181" s="22">
        <v>0</v>
      </c>
      <c r="T181" s="22">
        <v>0</v>
      </c>
      <c r="U181" s="22">
        <v>0</v>
      </c>
      <c r="V181" s="22">
        <f>T181+U181</f>
        <v>0</v>
      </c>
      <c r="W181" s="22">
        <v>0</v>
      </c>
      <c r="X181" s="22">
        <v>0</v>
      </c>
      <c r="Y181" s="22">
        <v>0</v>
      </c>
      <c r="Z181" s="22">
        <v>0</v>
      </c>
      <c r="AA181" s="22">
        <f>Y181+Z181</f>
        <v>0</v>
      </c>
      <c r="AB181" s="22">
        <v>0</v>
      </c>
      <c r="AC181" s="22">
        <v>0</v>
      </c>
      <c r="AD181" s="22">
        <v>0</v>
      </c>
      <c r="AE181" s="22">
        <v>0</v>
      </c>
      <c r="AF181" s="22">
        <f>AD181+AE181</f>
        <v>0</v>
      </c>
      <c r="AG181" s="22">
        <v>0</v>
      </c>
      <c r="AH181" s="22">
        <v>0</v>
      </c>
      <c r="AI181" s="22">
        <v>0</v>
      </c>
      <c r="AJ181" s="22">
        <v>0</v>
      </c>
      <c r="AK181" s="22">
        <f>AI181+AJ181</f>
        <v>0</v>
      </c>
      <c r="AL181" s="22">
        <v>0</v>
      </c>
      <c r="AM181" s="22">
        <v>0</v>
      </c>
      <c r="AN181" s="22">
        <v>0</v>
      </c>
      <c r="AO181" s="22">
        <v>0</v>
      </c>
      <c r="AP181" s="22">
        <f>AN181+AO181</f>
        <v>0</v>
      </c>
      <c r="AQ181" s="22">
        <f>C181+H181+AG181+M181+R181+W181+AB181</f>
        <v>20</v>
      </c>
      <c r="AR181" s="22">
        <f>D181+I181+AH181+N181+S181+X181+AC181</f>
        <v>24</v>
      </c>
      <c r="AS181" s="23">
        <f t="shared" ref="AS181:AU182" si="765">E181+J181+O181+T181+Y181+AD181+AI181</f>
        <v>3</v>
      </c>
      <c r="AT181" s="23">
        <f t="shared" si="765"/>
        <v>19</v>
      </c>
      <c r="AU181" s="23">
        <f t="shared" si="765"/>
        <v>22</v>
      </c>
      <c r="AV181" s="24">
        <v>2</v>
      </c>
      <c r="AW181" s="23" t="str">
        <f>IF(AV181=1,AS181,"0")</f>
        <v>0</v>
      </c>
      <c r="AX181" s="23" t="str">
        <f>IF(AV181=1,AT181,"0")</f>
        <v>0</v>
      </c>
      <c r="AY181" s="23">
        <f>AW181+AX181</f>
        <v>0</v>
      </c>
      <c r="AZ181" s="23">
        <f>IF(AV181=2,AS181,"0")</f>
        <v>3</v>
      </c>
      <c r="BA181" s="23">
        <f>IF(AV181=2,AT181,"0")</f>
        <v>19</v>
      </c>
      <c r="BB181" s="23">
        <f>AZ181+BA181</f>
        <v>22</v>
      </c>
    </row>
    <row r="182" spans="1:54" ht="24.95" customHeight="1" x14ac:dyDescent="0.3">
      <c r="A182" s="12"/>
      <c r="B182" s="21" t="s">
        <v>151</v>
      </c>
      <c r="C182" s="22">
        <v>15</v>
      </c>
      <c r="D182" s="22">
        <v>18</v>
      </c>
      <c r="E182" s="22">
        <v>6</v>
      </c>
      <c r="F182" s="22">
        <v>12</v>
      </c>
      <c r="G182" s="22">
        <f>E182+F182</f>
        <v>18</v>
      </c>
      <c r="H182" s="22">
        <v>0</v>
      </c>
      <c r="I182" s="22">
        <v>0</v>
      </c>
      <c r="J182" s="22">
        <v>0</v>
      </c>
      <c r="K182" s="22">
        <v>0</v>
      </c>
      <c r="L182" s="22">
        <f>J182+K182</f>
        <v>0</v>
      </c>
      <c r="M182" s="22">
        <v>5</v>
      </c>
      <c r="N182" s="22">
        <f>4+3</f>
        <v>7</v>
      </c>
      <c r="O182" s="22">
        <v>0</v>
      </c>
      <c r="P182" s="22">
        <v>3</v>
      </c>
      <c r="Q182" s="22">
        <f>O182+P182</f>
        <v>3</v>
      </c>
      <c r="R182" s="22">
        <v>0</v>
      </c>
      <c r="S182" s="22">
        <v>0</v>
      </c>
      <c r="T182" s="22">
        <v>0</v>
      </c>
      <c r="U182" s="22">
        <v>0</v>
      </c>
      <c r="V182" s="22">
        <f>T182+U182</f>
        <v>0</v>
      </c>
      <c r="W182" s="22">
        <v>0</v>
      </c>
      <c r="X182" s="22">
        <v>0</v>
      </c>
      <c r="Y182" s="22">
        <v>0</v>
      </c>
      <c r="Z182" s="22">
        <v>0</v>
      </c>
      <c r="AA182" s="22">
        <f>Y182+Z182</f>
        <v>0</v>
      </c>
      <c r="AB182" s="22">
        <v>0</v>
      </c>
      <c r="AC182" s="22">
        <v>0</v>
      </c>
      <c r="AD182" s="22">
        <v>0</v>
      </c>
      <c r="AE182" s="22">
        <v>0</v>
      </c>
      <c r="AF182" s="22">
        <f>AD182+AE182</f>
        <v>0</v>
      </c>
      <c r="AG182" s="22">
        <v>0</v>
      </c>
      <c r="AH182" s="22">
        <v>0</v>
      </c>
      <c r="AI182" s="22">
        <v>0</v>
      </c>
      <c r="AJ182" s="22">
        <v>0</v>
      </c>
      <c r="AK182" s="22">
        <f>AI182+AJ182</f>
        <v>0</v>
      </c>
      <c r="AL182" s="22">
        <v>0</v>
      </c>
      <c r="AM182" s="22">
        <v>0</v>
      </c>
      <c r="AN182" s="22">
        <v>0</v>
      </c>
      <c r="AO182" s="22">
        <v>0</v>
      </c>
      <c r="AP182" s="22">
        <f>AN182+AO182</f>
        <v>0</v>
      </c>
      <c r="AQ182" s="22">
        <f>C182+H182+AG182+M182+R182+W182+AB182</f>
        <v>20</v>
      </c>
      <c r="AR182" s="22">
        <f>D182+I182+AH182+N182+S182+X182+AC182</f>
        <v>25</v>
      </c>
      <c r="AS182" s="23">
        <f t="shared" si="765"/>
        <v>6</v>
      </c>
      <c r="AT182" s="23">
        <f t="shared" si="765"/>
        <v>15</v>
      </c>
      <c r="AU182" s="23">
        <f t="shared" si="765"/>
        <v>21</v>
      </c>
      <c r="AV182" s="24">
        <v>2</v>
      </c>
      <c r="AW182" s="23" t="str">
        <f>IF(AV182=1,AS182,"0")</f>
        <v>0</v>
      </c>
      <c r="AX182" s="23" t="str">
        <f>IF(AV182=1,AT182,"0")</f>
        <v>0</v>
      </c>
      <c r="AY182" s="23">
        <f>AW182+AX182</f>
        <v>0</v>
      </c>
      <c r="AZ182" s="23">
        <f>IF(AV182=2,AS182,"0")</f>
        <v>6</v>
      </c>
      <c r="BA182" s="23">
        <f>IF(AV182=2,AT182,"0")</f>
        <v>15</v>
      </c>
      <c r="BB182" s="23">
        <f>AZ182+BA182</f>
        <v>21</v>
      </c>
    </row>
    <row r="183" spans="1:54" ht="24.95" customHeight="1" x14ac:dyDescent="0.3">
      <c r="A183" s="20"/>
      <c r="B183" s="21" t="s">
        <v>25</v>
      </c>
      <c r="C183" s="22">
        <v>30</v>
      </c>
      <c r="D183" s="22">
        <v>82</v>
      </c>
      <c r="E183" s="22">
        <v>14</v>
      </c>
      <c r="F183" s="22">
        <v>32</v>
      </c>
      <c r="G183" s="22">
        <f t="shared" ref="G183" si="766">E183+F183</f>
        <v>46</v>
      </c>
      <c r="H183" s="22">
        <v>0</v>
      </c>
      <c r="I183" s="22">
        <v>0</v>
      </c>
      <c r="J183" s="22">
        <v>0</v>
      </c>
      <c r="K183" s="22">
        <v>0</v>
      </c>
      <c r="L183" s="22">
        <f t="shared" ref="L183" si="767">J183+K183</f>
        <v>0</v>
      </c>
      <c r="M183" s="22">
        <v>20</v>
      </c>
      <c r="N183" s="22">
        <v>89</v>
      </c>
      <c r="O183" s="22">
        <v>13</v>
      </c>
      <c r="P183" s="22">
        <v>16</v>
      </c>
      <c r="Q183" s="22">
        <f t="shared" ref="Q183" si="768">O183+P183</f>
        <v>29</v>
      </c>
      <c r="R183" s="22">
        <v>0</v>
      </c>
      <c r="S183" s="22">
        <v>0</v>
      </c>
      <c r="T183" s="22">
        <v>0</v>
      </c>
      <c r="U183" s="22">
        <v>0</v>
      </c>
      <c r="V183" s="22">
        <f t="shared" ref="V183" si="769">T183+U183</f>
        <v>0</v>
      </c>
      <c r="W183" s="22">
        <v>0</v>
      </c>
      <c r="X183" s="22">
        <v>0</v>
      </c>
      <c r="Y183" s="22">
        <v>0</v>
      </c>
      <c r="Z183" s="22">
        <v>0</v>
      </c>
      <c r="AA183" s="22">
        <f t="shared" ref="AA183" si="770">Y183+Z183</f>
        <v>0</v>
      </c>
      <c r="AB183" s="22">
        <v>0</v>
      </c>
      <c r="AC183" s="22">
        <v>0</v>
      </c>
      <c r="AD183" s="22">
        <v>0</v>
      </c>
      <c r="AE183" s="22">
        <v>0</v>
      </c>
      <c r="AF183" s="22">
        <f t="shared" ref="AF183" si="771">AD183+AE183</f>
        <v>0</v>
      </c>
      <c r="AG183" s="22">
        <v>0</v>
      </c>
      <c r="AH183" s="22">
        <v>0</v>
      </c>
      <c r="AI183" s="22">
        <v>0</v>
      </c>
      <c r="AJ183" s="22">
        <v>0</v>
      </c>
      <c r="AK183" s="22">
        <f t="shared" ref="AK183" si="772">AI183+AJ183</f>
        <v>0</v>
      </c>
      <c r="AL183" s="22">
        <v>0</v>
      </c>
      <c r="AM183" s="22">
        <v>0</v>
      </c>
      <c r="AN183" s="22">
        <v>0</v>
      </c>
      <c r="AO183" s="22">
        <v>0</v>
      </c>
      <c r="AP183" s="22">
        <f t="shared" ref="AP183" si="773">AN183+AO183</f>
        <v>0</v>
      </c>
      <c r="AQ183" s="22">
        <f t="shared" ref="AQ183:AR183" si="774">C183+H183+AG183+M183+R183+W183+AB183</f>
        <v>50</v>
      </c>
      <c r="AR183" s="22">
        <f t="shared" si="774"/>
        <v>171</v>
      </c>
      <c r="AS183" s="23">
        <f t="shared" ref="AS183" si="775">E183+J183+O183+T183+Y183+AD183+AI183</f>
        <v>27</v>
      </c>
      <c r="AT183" s="23">
        <f t="shared" ref="AT183" si="776">F183+K183+P183+U183+Z183+AE183+AJ183</f>
        <v>48</v>
      </c>
      <c r="AU183" s="23">
        <f t="shared" ref="AU183" si="777">G183+L183+Q183+V183+AA183+AF183+AK183</f>
        <v>75</v>
      </c>
      <c r="AV183" s="24">
        <v>2</v>
      </c>
      <c r="AW183" s="23" t="str">
        <f t="shared" ref="AW183:AW218" si="778">IF(AV183=1,AS183,"0")</f>
        <v>0</v>
      </c>
      <c r="AX183" s="23" t="str">
        <f t="shared" ref="AX183:AX218" si="779">IF(AV183=1,AT183,"0")</f>
        <v>0</v>
      </c>
      <c r="AY183" s="23">
        <f t="shared" ref="AY183:AY218" si="780">AW183+AX183</f>
        <v>0</v>
      </c>
      <c r="AZ183" s="23">
        <f t="shared" ref="AZ183:AZ218" si="781">IF(AV183=2,AS183,"0")</f>
        <v>27</v>
      </c>
      <c r="BA183" s="23">
        <f t="shared" ref="BA183:BA218" si="782">IF(AV183=2,AT183,"0")</f>
        <v>48</v>
      </c>
      <c r="BB183" s="23">
        <f t="shared" ref="BB183:BB218" si="783">AZ183+BA183</f>
        <v>75</v>
      </c>
    </row>
    <row r="184" spans="1:54" s="2" customFormat="1" ht="24.95" customHeight="1" x14ac:dyDescent="0.3">
      <c r="A184" s="4"/>
      <c r="B184" s="25" t="s">
        <v>58</v>
      </c>
      <c r="C184" s="46">
        <f>SUM(C181:C183)</f>
        <v>60</v>
      </c>
      <c r="D184" s="46">
        <f t="shared" ref="D184:BB184" si="784">SUM(D181:D183)</f>
        <v>114</v>
      </c>
      <c r="E184" s="46">
        <f t="shared" si="784"/>
        <v>21</v>
      </c>
      <c r="F184" s="46">
        <f t="shared" si="784"/>
        <v>59</v>
      </c>
      <c r="G184" s="46">
        <f t="shared" si="784"/>
        <v>80</v>
      </c>
      <c r="H184" s="46">
        <f t="shared" si="784"/>
        <v>0</v>
      </c>
      <c r="I184" s="46">
        <f t="shared" si="784"/>
        <v>0</v>
      </c>
      <c r="J184" s="46">
        <f t="shared" si="784"/>
        <v>0</v>
      </c>
      <c r="K184" s="46">
        <f t="shared" si="784"/>
        <v>0</v>
      </c>
      <c r="L184" s="46">
        <f t="shared" si="784"/>
        <v>0</v>
      </c>
      <c r="M184" s="46">
        <f t="shared" si="784"/>
        <v>30</v>
      </c>
      <c r="N184" s="46">
        <f t="shared" si="784"/>
        <v>106</v>
      </c>
      <c r="O184" s="46">
        <f t="shared" si="784"/>
        <v>15</v>
      </c>
      <c r="P184" s="46">
        <f t="shared" si="784"/>
        <v>23</v>
      </c>
      <c r="Q184" s="46">
        <f t="shared" si="784"/>
        <v>38</v>
      </c>
      <c r="R184" s="46">
        <f t="shared" si="784"/>
        <v>0</v>
      </c>
      <c r="S184" s="46">
        <f t="shared" si="784"/>
        <v>0</v>
      </c>
      <c r="T184" s="46">
        <f t="shared" si="784"/>
        <v>0</v>
      </c>
      <c r="U184" s="46">
        <f t="shared" si="784"/>
        <v>0</v>
      </c>
      <c r="V184" s="46">
        <f t="shared" si="784"/>
        <v>0</v>
      </c>
      <c r="W184" s="46">
        <f t="shared" si="784"/>
        <v>0</v>
      </c>
      <c r="X184" s="46">
        <f t="shared" si="784"/>
        <v>0</v>
      </c>
      <c r="Y184" s="46">
        <f t="shared" si="784"/>
        <v>0</v>
      </c>
      <c r="Z184" s="46">
        <f t="shared" si="784"/>
        <v>0</v>
      </c>
      <c r="AA184" s="46">
        <f t="shared" si="784"/>
        <v>0</v>
      </c>
      <c r="AB184" s="46">
        <f t="shared" si="784"/>
        <v>0</v>
      </c>
      <c r="AC184" s="46">
        <f t="shared" si="784"/>
        <v>0</v>
      </c>
      <c r="AD184" s="46">
        <f t="shared" si="784"/>
        <v>0</v>
      </c>
      <c r="AE184" s="46">
        <f t="shared" si="784"/>
        <v>0</v>
      </c>
      <c r="AF184" s="46">
        <f t="shared" si="784"/>
        <v>0</v>
      </c>
      <c r="AG184" s="46">
        <f t="shared" si="784"/>
        <v>0</v>
      </c>
      <c r="AH184" s="46">
        <f t="shared" si="784"/>
        <v>0</v>
      </c>
      <c r="AI184" s="46">
        <f t="shared" si="784"/>
        <v>0</v>
      </c>
      <c r="AJ184" s="46">
        <f t="shared" si="784"/>
        <v>0</v>
      </c>
      <c r="AK184" s="46">
        <f t="shared" si="784"/>
        <v>0</v>
      </c>
      <c r="AL184" s="46">
        <f t="shared" si="784"/>
        <v>0</v>
      </c>
      <c r="AM184" s="46">
        <f t="shared" si="784"/>
        <v>0</v>
      </c>
      <c r="AN184" s="46">
        <f t="shared" si="784"/>
        <v>0</v>
      </c>
      <c r="AO184" s="46">
        <f t="shared" si="784"/>
        <v>0</v>
      </c>
      <c r="AP184" s="46">
        <f t="shared" si="784"/>
        <v>0</v>
      </c>
      <c r="AQ184" s="46">
        <f t="shared" si="784"/>
        <v>90</v>
      </c>
      <c r="AR184" s="46">
        <f t="shared" si="784"/>
        <v>220</v>
      </c>
      <c r="AS184" s="46">
        <f t="shared" si="784"/>
        <v>36</v>
      </c>
      <c r="AT184" s="46">
        <f t="shared" si="784"/>
        <v>82</v>
      </c>
      <c r="AU184" s="46">
        <f t="shared" si="784"/>
        <v>118</v>
      </c>
      <c r="AV184" s="46">
        <f t="shared" si="784"/>
        <v>6</v>
      </c>
      <c r="AW184" s="46">
        <f t="shared" si="784"/>
        <v>0</v>
      </c>
      <c r="AX184" s="46">
        <f t="shared" si="784"/>
        <v>0</v>
      </c>
      <c r="AY184" s="46">
        <f t="shared" si="784"/>
        <v>0</v>
      </c>
      <c r="AZ184" s="46">
        <f t="shared" si="784"/>
        <v>36</v>
      </c>
      <c r="BA184" s="46">
        <f t="shared" si="784"/>
        <v>82</v>
      </c>
      <c r="BB184" s="26">
        <f t="shared" si="784"/>
        <v>118</v>
      </c>
    </row>
    <row r="185" spans="1:54" ht="24.95" customHeight="1" x14ac:dyDescent="0.3">
      <c r="A185" s="20"/>
      <c r="B185" s="5" t="s">
        <v>61</v>
      </c>
      <c r="C185" s="38"/>
      <c r="D185" s="126"/>
      <c r="E185" s="39"/>
      <c r="F185" s="39"/>
      <c r="G185" s="34"/>
      <c r="H185" s="39"/>
      <c r="I185" s="39"/>
      <c r="J185" s="40"/>
      <c r="K185" s="40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9"/>
      <c r="AH185" s="39"/>
      <c r="AI185" s="39"/>
      <c r="AJ185" s="39"/>
      <c r="AK185" s="34"/>
      <c r="AL185" s="34"/>
      <c r="AM185" s="34"/>
      <c r="AN185" s="34"/>
      <c r="AO185" s="34"/>
      <c r="AP185" s="34"/>
      <c r="AQ185" s="34"/>
      <c r="AR185" s="34"/>
      <c r="AS185" s="35"/>
      <c r="AT185" s="35"/>
      <c r="AU185" s="35"/>
      <c r="AV185" s="45"/>
      <c r="AW185" s="35"/>
      <c r="AX185" s="35"/>
      <c r="AY185" s="35"/>
      <c r="AZ185" s="35"/>
      <c r="BA185" s="35"/>
      <c r="BB185" s="37"/>
    </row>
    <row r="186" spans="1:54" s="2" customFormat="1" ht="24.95" customHeight="1" x14ac:dyDescent="0.3">
      <c r="A186" s="4"/>
      <c r="B186" s="48" t="s">
        <v>49</v>
      </c>
      <c r="C186" s="22">
        <v>0</v>
      </c>
      <c r="D186" s="22">
        <v>0</v>
      </c>
      <c r="E186" s="22">
        <v>0</v>
      </c>
      <c r="F186" s="22">
        <v>0</v>
      </c>
      <c r="G186" s="22">
        <f t="shared" ref="G186" si="785">E186+F186</f>
        <v>0</v>
      </c>
      <c r="H186" s="22">
        <v>40</v>
      </c>
      <c r="I186" s="22">
        <f>100+116</f>
        <v>216</v>
      </c>
      <c r="J186" s="22">
        <v>2</v>
      </c>
      <c r="K186" s="22">
        <f>34+11</f>
        <v>45</v>
      </c>
      <c r="L186" s="22">
        <f t="shared" ref="L186" si="786">J186+K186</f>
        <v>47</v>
      </c>
      <c r="M186" s="22">
        <v>0</v>
      </c>
      <c r="N186" s="22">
        <v>0</v>
      </c>
      <c r="O186" s="22">
        <v>0</v>
      </c>
      <c r="P186" s="22">
        <v>0</v>
      </c>
      <c r="Q186" s="22">
        <f t="shared" ref="Q186" si="787">O186+P186</f>
        <v>0</v>
      </c>
      <c r="R186" s="22">
        <v>5</v>
      </c>
      <c r="S186" s="22">
        <v>45</v>
      </c>
      <c r="T186" s="22">
        <v>0</v>
      </c>
      <c r="U186" s="22">
        <v>7</v>
      </c>
      <c r="V186" s="22">
        <f t="shared" ref="V186" si="788">T186+U186</f>
        <v>7</v>
      </c>
      <c r="W186" s="22">
        <v>5</v>
      </c>
      <c r="X186" s="22">
        <v>100</v>
      </c>
      <c r="Y186" s="22">
        <v>0</v>
      </c>
      <c r="Z186" s="22">
        <v>9</v>
      </c>
      <c r="AA186" s="22">
        <f t="shared" ref="AA186" si="789">Y186+Z186</f>
        <v>9</v>
      </c>
      <c r="AB186" s="22">
        <v>0</v>
      </c>
      <c r="AC186" s="22">
        <v>1</v>
      </c>
      <c r="AD186" s="22">
        <v>0</v>
      </c>
      <c r="AE186" s="22">
        <v>1</v>
      </c>
      <c r="AF186" s="22">
        <f t="shared" ref="AF186" si="790">AD186+AE186</f>
        <v>1</v>
      </c>
      <c r="AG186" s="22">
        <v>0</v>
      </c>
      <c r="AH186" s="22">
        <v>0</v>
      </c>
      <c r="AI186" s="22">
        <v>0</v>
      </c>
      <c r="AJ186" s="22">
        <v>0</v>
      </c>
      <c r="AK186" s="22">
        <f t="shared" ref="AK186" si="791">AI186+AJ186</f>
        <v>0</v>
      </c>
      <c r="AL186" s="22">
        <v>0</v>
      </c>
      <c r="AM186" s="22">
        <v>0</v>
      </c>
      <c r="AN186" s="22">
        <v>0</v>
      </c>
      <c r="AO186" s="22">
        <v>0</v>
      </c>
      <c r="AP186" s="22">
        <f t="shared" ref="AP186" si="792">AN186+AO186</f>
        <v>0</v>
      </c>
      <c r="AQ186" s="22">
        <f>C186+H186+AG186+M186+R186+W186+AB186</f>
        <v>50</v>
      </c>
      <c r="AR186" s="22">
        <f>D186+I186+AH186+N186+S186+X186+AC186</f>
        <v>362</v>
      </c>
      <c r="AS186" s="23">
        <f t="shared" ref="AS186" si="793">E186+J186+O186+T186+Y186+AD186+AI186</f>
        <v>2</v>
      </c>
      <c r="AT186" s="23">
        <f t="shared" ref="AT186" si="794">F186+K186+P186+U186+Z186+AE186+AJ186</f>
        <v>62</v>
      </c>
      <c r="AU186" s="23">
        <f t="shared" ref="AU186" si="795">G186+L186+Q186+V186+AA186+AF186+AK186</f>
        <v>64</v>
      </c>
      <c r="AV186" s="24">
        <v>1</v>
      </c>
      <c r="AW186" s="23">
        <f t="shared" si="778"/>
        <v>2</v>
      </c>
      <c r="AX186" s="23">
        <f t="shared" si="779"/>
        <v>62</v>
      </c>
      <c r="AY186" s="23">
        <f t="shared" si="780"/>
        <v>64</v>
      </c>
      <c r="AZ186" s="23" t="str">
        <f t="shared" si="781"/>
        <v>0</v>
      </c>
      <c r="BA186" s="23" t="str">
        <f t="shared" si="782"/>
        <v>0</v>
      </c>
      <c r="BB186" s="23">
        <f t="shared" si="783"/>
        <v>0</v>
      </c>
    </row>
    <row r="187" spans="1:54" s="2" customFormat="1" ht="24.95" customHeight="1" x14ac:dyDescent="0.3">
      <c r="A187" s="4"/>
      <c r="B187" s="25" t="s">
        <v>58</v>
      </c>
      <c r="C187" s="26">
        <f>SUM(C186)</f>
        <v>0</v>
      </c>
      <c r="D187" s="26">
        <f>SUM(D186)</f>
        <v>0</v>
      </c>
      <c r="E187" s="26">
        <f t="shared" ref="E187:BB187" si="796">SUM(E186)</f>
        <v>0</v>
      </c>
      <c r="F187" s="26">
        <f t="shared" si="796"/>
        <v>0</v>
      </c>
      <c r="G187" s="26">
        <f t="shared" si="796"/>
        <v>0</v>
      </c>
      <c r="H187" s="26">
        <f t="shared" si="796"/>
        <v>40</v>
      </c>
      <c r="I187" s="26">
        <f t="shared" ref="I187" si="797">SUM(I186)</f>
        <v>216</v>
      </c>
      <c r="J187" s="26">
        <f t="shared" si="796"/>
        <v>2</v>
      </c>
      <c r="K187" s="26">
        <f t="shared" si="796"/>
        <v>45</v>
      </c>
      <c r="L187" s="26">
        <f t="shared" si="796"/>
        <v>47</v>
      </c>
      <c r="M187" s="26">
        <f t="shared" ref="M187:AF187" si="798">SUM(M186)</f>
        <v>0</v>
      </c>
      <c r="N187" s="26">
        <f t="shared" ref="N187:O187" si="799">SUM(N186)</f>
        <v>0</v>
      </c>
      <c r="O187" s="26">
        <f t="shared" si="799"/>
        <v>0</v>
      </c>
      <c r="P187" s="26">
        <f t="shared" si="798"/>
        <v>0</v>
      </c>
      <c r="Q187" s="26">
        <f t="shared" si="798"/>
        <v>0</v>
      </c>
      <c r="R187" s="26">
        <f t="shared" si="798"/>
        <v>5</v>
      </c>
      <c r="S187" s="26">
        <f t="shared" ref="S187" si="800">SUM(S186)</f>
        <v>45</v>
      </c>
      <c r="T187" s="26">
        <f t="shared" si="798"/>
        <v>0</v>
      </c>
      <c r="U187" s="26">
        <f t="shared" si="798"/>
        <v>7</v>
      </c>
      <c r="V187" s="26">
        <f t="shared" si="798"/>
        <v>7</v>
      </c>
      <c r="W187" s="26">
        <f t="shared" si="798"/>
        <v>5</v>
      </c>
      <c r="X187" s="26">
        <f t="shared" ref="X187" si="801">SUM(X186)</f>
        <v>100</v>
      </c>
      <c r="Y187" s="26">
        <f t="shared" si="798"/>
        <v>0</v>
      </c>
      <c r="Z187" s="26">
        <f t="shared" si="798"/>
        <v>9</v>
      </c>
      <c r="AA187" s="26">
        <f t="shared" si="798"/>
        <v>9</v>
      </c>
      <c r="AB187" s="26">
        <f t="shared" si="798"/>
        <v>0</v>
      </c>
      <c r="AC187" s="26">
        <f t="shared" ref="AC187" si="802">SUM(AC186)</f>
        <v>1</v>
      </c>
      <c r="AD187" s="26">
        <f t="shared" si="798"/>
        <v>0</v>
      </c>
      <c r="AE187" s="26">
        <f t="shared" si="798"/>
        <v>1</v>
      </c>
      <c r="AF187" s="26">
        <f t="shared" si="798"/>
        <v>1</v>
      </c>
      <c r="AG187" s="26">
        <f t="shared" si="796"/>
        <v>0</v>
      </c>
      <c r="AH187" s="26">
        <f t="shared" ref="AH187" si="803">SUM(AH186)</f>
        <v>0</v>
      </c>
      <c r="AI187" s="26">
        <f t="shared" si="796"/>
        <v>0</v>
      </c>
      <c r="AJ187" s="26">
        <f t="shared" si="796"/>
        <v>0</v>
      </c>
      <c r="AK187" s="26">
        <f t="shared" si="796"/>
        <v>0</v>
      </c>
      <c r="AL187" s="26">
        <f t="shared" ref="AL187:AP187" si="804">SUM(AL186)</f>
        <v>0</v>
      </c>
      <c r="AM187" s="26">
        <f t="shared" si="804"/>
        <v>0</v>
      </c>
      <c r="AN187" s="26">
        <f t="shared" si="804"/>
        <v>0</v>
      </c>
      <c r="AO187" s="26">
        <f t="shared" si="804"/>
        <v>0</v>
      </c>
      <c r="AP187" s="26">
        <f t="shared" si="804"/>
        <v>0</v>
      </c>
      <c r="AQ187" s="26">
        <f t="shared" si="796"/>
        <v>50</v>
      </c>
      <c r="AR187" s="26">
        <f t="shared" ref="AR187" si="805">SUM(AR186)</f>
        <v>362</v>
      </c>
      <c r="AS187" s="26">
        <f t="shared" si="796"/>
        <v>2</v>
      </c>
      <c r="AT187" s="26">
        <f t="shared" si="796"/>
        <v>62</v>
      </c>
      <c r="AU187" s="26">
        <f t="shared" si="796"/>
        <v>64</v>
      </c>
      <c r="AV187" s="27">
        <f t="shared" si="796"/>
        <v>1</v>
      </c>
      <c r="AW187" s="26">
        <f t="shared" si="796"/>
        <v>2</v>
      </c>
      <c r="AX187" s="26">
        <f t="shared" si="796"/>
        <v>62</v>
      </c>
      <c r="AY187" s="26">
        <f t="shared" si="796"/>
        <v>64</v>
      </c>
      <c r="AZ187" s="26">
        <f t="shared" si="796"/>
        <v>0</v>
      </c>
      <c r="BA187" s="26">
        <f t="shared" si="796"/>
        <v>0</v>
      </c>
      <c r="BB187" s="26">
        <f t="shared" si="796"/>
        <v>0</v>
      </c>
    </row>
    <row r="188" spans="1:54" s="2" customFormat="1" ht="24.95" customHeight="1" x14ac:dyDescent="0.3">
      <c r="A188" s="4"/>
      <c r="B188" s="25" t="s">
        <v>60</v>
      </c>
      <c r="C188" s="26">
        <f t="shared" ref="C188:AH188" si="806">C179+C184+C187</f>
        <v>85</v>
      </c>
      <c r="D188" s="26">
        <f t="shared" si="806"/>
        <v>210</v>
      </c>
      <c r="E188" s="26">
        <f t="shared" si="806"/>
        <v>32</v>
      </c>
      <c r="F188" s="26">
        <f t="shared" si="806"/>
        <v>94</v>
      </c>
      <c r="G188" s="26">
        <f t="shared" si="806"/>
        <v>126</v>
      </c>
      <c r="H188" s="26">
        <f t="shared" si="806"/>
        <v>229</v>
      </c>
      <c r="I188" s="26">
        <f t="shared" si="806"/>
        <v>640</v>
      </c>
      <c r="J188" s="26">
        <f t="shared" si="806"/>
        <v>40</v>
      </c>
      <c r="K188" s="26">
        <f t="shared" si="806"/>
        <v>215</v>
      </c>
      <c r="L188" s="26">
        <f t="shared" si="806"/>
        <v>255</v>
      </c>
      <c r="M188" s="26">
        <f t="shared" si="806"/>
        <v>45</v>
      </c>
      <c r="N188" s="26">
        <f t="shared" si="806"/>
        <v>180</v>
      </c>
      <c r="O188" s="26">
        <f t="shared" si="806"/>
        <v>24</v>
      </c>
      <c r="P188" s="26">
        <f t="shared" si="806"/>
        <v>46</v>
      </c>
      <c r="Q188" s="26">
        <f t="shared" si="806"/>
        <v>70</v>
      </c>
      <c r="R188" s="26">
        <f t="shared" si="806"/>
        <v>29</v>
      </c>
      <c r="S188" s="26">
        <f t="shared" si="806"/>
        <v>100</v>
      </c>
      <c r="T188" s="26">
        <f t="shared" si="806"/>
        <v>10</v>
      </c>
      <c r="U188" s="26">
        <f t="shared" si="806"/>
        <v>19</v>
      </c>
      <c r="V188" s="26">
        <f t="shared" si="806"/>
        <v>29</v>
      </c>
      <c r="W188" s="26">
        <f t="shared" si="806"/>
        <v>22</v>
      </c>
      <c r="X188" s="26">
        <f t="shared" si="806"/>
        <v>263</v>
      </c>
      <c r="Y188" s="26">
        <f t="shared" si="806"/>
        <v>12</v>
      </c>
      <c r="Z188" s="26">
        <f t="shared" si="806"/>
        <v>22</v>
      </c>
      <c r="AA188" s="26">
        <f t="shared" si="806"/>
        <v>34</v>
      </c>
      <c r="AB188" s="26">
        <f t="shared" si="806"/>
        <v>0</v>
      </c>
      <c r="AC188" s="26">
        <f t="shared" si="806"/>
        <v>5</v>
      </c>
      <c r="AD188" s="26">
        <f t="shared" si="806"/>
        <v>2</v>
      </c>
      <c r="AE188" s="26">
        <f t="shared" si="806"/>
        <v>1</v>
      </c>
      <c r="AF188" s="26">
        <f t="shared" si="806"/>
        <v>3</v>
      </c>
      <c r="AG188" s="26">
        <f t="shared" si="806"/>
        <v>0</v>
      </c>
      <c r="AH188" s="26">
        <f t="shared" si="806"/>
        <v>0</v>
      </c>
      <c r="AI188" s="26">
        <f t="shared" ref="AI188:BB188" si="807">AI179+AI184+AI187</f>
        <v>0</v>
      </c>
      <c r="AJ188" s="26">
        <f t="shared" si="807"/>
        <v>0</v>
      </c>
      <c r="AK188" s="26">
        <f t="shared" si="807"/>
        <v>0</v>
      </c>
      <c r="AL188" s="26">
        <f t="shared" si="807"/>
        <v>0</v>
      </c>
      <c r="AM188" s="26">
        <f t="shared" si="807"/>
        <v>0</v>
      </c>
      <c r="AN188" s="26">
        <f t="shared" si="807"/>
        <v>0</v>
      </c>
      <c r="AO188" s="26">
        <f t="shared" si="807"/>
        <v>0</v>
      </c>
      <c r="AP188" s="26">
        <f t="shared" si="807"/>
        <v>0</v>
      </c>
      <c r="AQ188" s="26">
        <f t="shared" si="807"/>
        <v>410</v>
      </c>
      <c r="AR188" s="26">
        <f t="shared" si="807"/>
        <v>1398</v>
      </c>
      <c r="AS188" s="26">
        <f t="shared" si="807"/>
        <v>120</v>
      </c>
      <c r="AT188" s="26">
        <f t="shared" si="807"/>
        <v>397</v>
      </c>
      <c r="AU188" s="26">
        <f t="shared" si="807"/>
        <v>517</v>
      </c>
      <c r="AV188" s="26">
        <f t="shared" si="807"/>
        <v>13</v>
      </c>
      <c r="AW188" s="26">
        <f t="shared" si="807"/>
        <v>2</v>
      </c>
      <c r="AX188" s="26">
        <f t="shared" si="807"/>
        <v>62</v>
      </c>
      <c r="AY188" s="26">
        <f t="shared" si="807"/>
        <v>64</v>
      </c>
      <c r="AZ188" s="26">
        <f t="shared" si="807"/>
        <v>118</v>
      </c>
      <c r="BA188" s="26">
        <f t="shared" si="807"/>
        <v>335</v>
      </c>
      <c r="BB188" s="26">
        <f t="shared" si="807"/>
        <v>453</v>
      </c>
    </row>
    <row r="189" spans="1:54" s="2" customFormat="1" ht="24.95" customHeight="1" x14ac:dyDescent="0.3">
      <c r="A189" s="29"/>
      <c r="B189" s="30" t="s">
        <v>41</v>
      </c>
      <c r="C189" s="57">
        <f>C188</f>
        <v>85</v>
      </c>
      <c r="D189" s="57">
        <f>D188</f>
        <v>210</v>
      </c>
      <c r="E189" s="57">
        <f t="shared" ref="E189:BB189" si="808">E188</f>
        <v>32</v>
      </c>
      <c r="F189" s="57">
        <f t="shared" si="808"/>
        <v>94</v>
      </c>
      <c r="G189" s="57">
        <f t="shared" si="808"/>
        <v>126</v>
      </c>
      <c r="H189" s="57">
        <f t="shared" si="808"/>
        <v>229</v>
      </c>
      <c r="I189" s="57">
        <f t="shared" ref="I189" si="809">I188</f>
        <v>640</v>
      </c>
      <c r="J189" s="57">
        <f t="shared" si="808"/>
        <v>40</v>
      </c>
      <c r="K189" s="57">
        <f t="shared" si="808"/>
        <v>215</v>
      </c>
      <c r="L189" s="57">
        <f t="shared" si="808"/>
        <v>255</v>
      </c>
      <c r="M189" s="57">
        <f t="shared" ref="M189:AF189" si="810">M188</f>
        <v>45</v>
      </c>
      <c r="N189" s="57">
        <f t="shared" ref="N189:O189" si="811">N188</f>
        <v>180</v>
      </c>
      <c r="O189" s="57">
        <f t="shared" si="811"/>
        <v>24</v>
      </c>
      <c r="P189" s="57">
        <f t="shared" si="810"/>
        <v>46</v>
      </c>
      <c r="Q189" s="57">
        <f t="shared" si="810"/>
        <v>70</v>
      </c>
      <c r="R189" s="57">
        <f t="shared" si="810"/>
        <v>29</v>
      </c>
      <c r="S189" s="57">
        <f t="shared" ref="S189" si="812">S188</f>
        <v>100</v>
      </c>
      <c r="T189" s="57">
        <f t="shared" si="810"/>
        <v>10</v>
      </c>
      <c r="U189" s="57">
        <f t="shared" si="810"/>
        <v>19</v>
      </c>
      <c r="V189" s="57">
        <f t="shared" si="810"/>
        <v>29</v>
      </c>
      <c r="W189" s="57">
        <f t="shared" si="810"/>
        <v>22</v>
      </c>
      <c r="X189" s="57">
        <f t="shared" ref="X189" si="813">X188</f>
        <v>263</v>
      </c>
      <c r="Y189" s="57">
        <f t="shared" si="810"/>
        <v>12</v>
      </c>
      <c r="Z189" s="57">
        <f t="shared" si="810"/>
        <v>22</v>
      </c>
      <c r="AA189" s="57">
        <f t="shared" si="810"/>
        <v>34</v>
      </c>
      <c r="AB189" s="57">
        <f t="shared" si="810"/>
        <v>0</v>
      </c>
      <c r="AC189" s="57">
        <f t="shared" ref="AC189" si="814">AC188</f>
        <v>5</v>
      </c>
      <c r="AD189" s="57">
        <f t="shared" si="810"/>
        <v>2</v>
      </c>
      <c r="AE189" s="57">
        <f t="shared" si="810"/>
        <v>1</v>
      </c>
      <c r="AF189" s="57">
        <f t="shared" si="810"/>
        <v>3</v>
      </c>
      <c r="AG189" s="57">
        <f t="shared" si="808"/>
        <v>0</v>
      </c>
      <c r="AH189" s="57">
        <f t="shared" ref="AH189" si="815">AH188</f>
        <v>0</v>
      </c>
      <c r="AI189" s="57">
        <f t="shared" si="808"/>
        <v>0</v>
      </c>
      <c r="AJ189" s="57">
        <f t="shared" si="808"/>
        <v>0</v>
      </c>
      <c r="AK189" s="57">
        <f t="shared" si="808"/>
        <v>0</v>
      </c>
      <c r="AL189" s="57">
        <f t="shared" ref="AL189:AP189" si="816">AL188</f>
        <v>0</v>
      </c>
      <c r="AM189" s="57">
        <f t="shared" si="816"/>
        <v>0</v>
      </c>
      <c r="AN189" s="57">
        <f t="shared" si="816"/>
        <v>0</v>
      </c>
      <c r="AO189" s="57">
        <f t="shared" si="816"/>
        <v>0</v>
      </c>
      <c r="AP189" s="57">
        <f t="shared" si="816"/>
        <v>0</v>
      </c>
      <c r="AQ189" s="57">
        <f t="shared" si="808"/>
        <v>410</v>
      </c>
      <c r="AR189" s="57">
        <f t="shared" ref="AR189" si="817">AR188</f>
        <v>1398</v>
      </c>
      <c r="AS189" s="57">
        <f t="shared" si="808"/>
        <v>120</v>
      </c>
      <c r="AT189" s="57">
        <f t="shared" si="808"/>
        <v>397</v>
      </c>
      <c r="AU189" s="57">
        <f t="shared" si="808"/>
        <v>517</v>
      </c>
      <c r="AV189" s="58">
        <f t="shared" si="808"/>
        <v>13</v>
      </c>
      <c r="AW189" s="57">
        <f t="shared" si="808"/>
        <v>2</v>
      </c>
      <c r="AX189" s="57">
        <f t="shared" si="808"/>
        <v>62</v>
      </c>
      <c r="AY189" s="57">
        <f t="shared" si="808"/>
        <v>64</v>
      </c>
      <c r="AZ189" s="57">
        <f t="shared" si="808"/>
        <v>118</v>
      </c>
      <c r="BA189" s="57">
        <f t="shared" si="808"/>
        <v>335</v>
      </c>
      <c r="BB189" s="31">
        <f t="shared" si="808"/>
        <v>453</v>
      </c>
    </row>
    <row r="190" spans="1:54" ht="24.95" customHeight="1" x14ac:dyDescent="0.3">
      <c r="A190" s="4" t="s">
        <v>50</v>
      </c>
      <c r="B190" s="49"/>
      <c r="C190" s="33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5"/>
      <c r="AT190" s="35"/>
      <c r="AU190" s="35"/>
      <c r="AV190" s="36"/>
      <c r="AW190" s="35"/>
      <c r="AX190" s="35"/>
      <c r="AY190" s="35"/>
      <c r="AZ190" s="35"/>
      <c r="BA190" s="35"/>
      <c r="BB190" s="37"/>
    </row>
    <row r="191" spans="1:54" ht="24.95" customHeight="1" x14ac:dyDescent="0.3">
      <c r="A191" s="4"/>
      <c r="B191" s="50" t="s">
        <v>59</v>
      </c>
      <c r="C191" s="33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5"/>
      <c r="AT191" s="35"/>
      <c r="AU191" s="35"/>
      <c r="AV191" s="36"/>
      <c r="AW191" s="35"/>
      <c r="AX191" s="35"/>
      <c r="AY191" s="35"/>
      <c r="AZ191" s="35"/>
      <c r="BA191" s="35"/>
      <c r="BB191" s="37"/>
    </row>
    <row r="192" spans="1:54" s="2" customFormat="1" ht="24.95" customHeight="1" x14ac:dyDescent="0.3">
      <c r="A192" s="4"/>
      <c r="B192" s="5" t="s">
        <v>67</v>
      </c>
      <c r="C192" s="44"/>
      <c r="D192" s="127"/>
      <c r="E192" s="40"/>
      <c r="F192" s="40"/>
      <c r="G192" s="34"/>
      <c r="H192" s="40"/>
      <c r="I192" s="40"/>
      <c r="J192" s="40"/>
      <c r="K192" s="40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40"/>
      <c r="AH192" s="40"/>
      <c r="AI192" s="40"/>
      <c r="AJ192" s="40"/>
      <c r="AK192" s="34"/>
      <c r="AL192" s="34"/>
      <c r="AM192" s="34"/>
      <c r="AN192" s="34"/>
      <c r="AO192" s="34"/>
      <c r="AP192" s="34"/>
      <c r="AQ192" s="34"/>
      <c r="AR192" s="34"/>
      <c r="AS192" s="35"/>
      <c r="AT192" s="35"/>
      <c r="AU192" s="35"/>
      <c r="AV192" s="45"/>
      <c r="AW192" s="35"/>
      <c r="AX192" s="35"/>
      <c r="AY192" s="35"/>
      <c r="AZ192" s="35"/>
      <c r="BA192" s="35"/>
      <c r="BB192" s="37"/>
    </row>
    <row r="193" spans="1:54" ht="24.95" customHeight="1" x14ac:dyDescent="0.3">
      <c r="A193" s="4"/>
      <c r="B193" s="21" t="s">
        <v>26</v>
      </c>
      <c r="C193" s="22">
        <v>4</v>
      </c>
      <c r="D193" s="22">
        <v>1</v>
      </c>
      <c r="E193" s="22">
        <v>0</v>
      </c>
      <c r="F193" s="22">
        <v>0</v>
      </c>
      <c r="G193" s="22">
        <f t="shared" ref="G193:G201" si="818">E193+F193</f>
        <v>0</v>
      </c>
      <c r="H193" s="22">
        <v>4</v>
      </c>
      <c r="I193" s="22">
        <v>9</v>
      </c>
      <c r="J193" s="22">
        <v>3</v>
      </c>
      <c r="K193" s="22">
        <v>1</v>
      </c>
      <c r="L193" s="22">
        <f t="shared" ref="L193:L201" si="819">J193+K193</f>
        <v>4</v>
      </c>
      <c r="M193" s="22">
        <v>4</v>
      </c>
      <c r="N193" s="22">
        <v>9</v>
      </c>
      <c r="O193" s="22">
        <v>1</v>
      </c>
      <c r="P193" s="22">
        <v>3</v>
      </c>
      <c r="Q193" s="22">
        <f t="shared" ref="Q193:Q201" si="820">O193+P193</f>
        <v>4</v>
      </c>
      <c r="R193" s="22">
        <v>15</v>
      </c>
      <c r="S193" s="22">
        <v>16</v>
      </c>
      <c r="T193" s="22">
        <v>2</v>
      </c>
      <c r="U193" s="22">
        <v>4</v>
      </c>
      <c r="V193" s="22">
        <f t="shared" ref="V193:V201" si="821">T193+U193</f>
        <v>6</v>
      </c>
      <c r="W193" s="22">
        <v>5</v>
      </c>
      <c r="X193" s="22">
        <v>23</v>
      </c>
      <c r="Y193" s="22">
        <v>6</v>
      </c>
      <c r="Z193" s="22">
        <v>3</v>
      </c>
      <c r="AA193" s="22">
        <f t="shared" ref="AA193:AA201" si="822">Y193+Z193</f>
        <v>9</v>
      </c>
      <c r="AB193" s="22">
        <v>0</v>
      </c>
      <c r="AC193" s="22">
        <v>3</v>
      </c>
      <c r="AD193" s="22">
        <v>2</v>
      </c>
      <c r="AE193" s="22">
        <v>0</v>
      </c>
      <c r="AF193" s="22">
        <f t="shared" ref="AF193:AF201" si="823">AD193+AE193</f>
        <v>2</v>
      </c>
      <c r="AG193" s="22">
        <v>5</v>
      </c>
      <c r="AH193" s="22">
        <v>2</v>
      </c>
      <c r="AI193" s="22">
        <v>1</v>
      </c>
      <c r="AJ193" s="22">
        <v>0</v>
      </c>
      <c r="AK193" s="22">
        <f t="shared" ref="AK193:AK201" si="824">AI193+AJ193</f>
        <v>1</v>
      </c>
      <c r="AL193" s="22">
        <v>0</v>
      </c>
      <c r="AM193" s="22">
        <v>0</v>
      </c>
      <c r="AN193" s="22">
        <v>0</v>
      </c>
      <c r="AO193" s="22">
        <v>0</v>
      </c>
      <c r="AP193" s="22">
        <f t="shared" ref="AP193:AP201" si="825">AN193+AO193</f>
        <v>0</v>
      </c>
      <c r="AQ193" s="22">
        <f t="shared" ref="AQ193:AQ201" si="826">C193+H193+AG193+M193+R193+W193+AB193</f>
        <v>37</v>
      </c>
      <c r="AR193" s="22">
        <f t="shared" ref="AR193:AR201" si="827">D193+I193+AH193+N193+S193+X193+AC193</f>
        <v>63</v>
      </c>
      <c r="AS193" s="23">
        <f t="shared" ref="AS193:AS201" si="828">E193+J193+O193+T193+Y193+AD193+AI193</f>
        <v>15</v>
      </c>
      <c r="AT193" s="23">
        <f t="shared" ref="AT193:AT201" si="829">F193+K193+P193+U193+Z193+AE193+AJ193</f>
        <v>11</v>
      </c>
      <c r="AU193" s="23">
        <f t="shared" ref="AU193:AU201" si="830">G193+L193+Q193+V193+AA193+AF193+AK193</f>
        <v>26</v>
      </c>
      <c r="AV193" s="84">
        <v>1</v>
      </c>
      <c r="AW193" s="23">
        <f t="shared" si="778"/>
        <v>15</v>
      </c>
      <c r="AX193" s="23">
        <f t="shared" si="779"/>
        <v>11</v>
      </c>
      <c r="AY193" s="23">
        <f t="shared" si="780"/>
        <v>26</v>
      </c>
      <c r="AZ193" s="23" t="str">
        <f t="shared" si="781"/>
        <v>0</v>
      </c>
      <c r="BA193" s="23" t="str">
        <f t="shared" si="782"/>
        <v>0</v>
      </c>
      <c r="BB193" s="23">
        <f t="shared" si="783"/>
        <v>0</v>
      </c>
    </row>
    <row r="194" spans="1:54" ht="24.95" customHeight="1" x14ac:dyDescent="0.3">
      <c r="A194" s="20"/>
      <c r="B194" s="21" t="s">
        <v>27</v>
      </c>
      <c r="C194" s="22">
        <v>4</v>
      </c>
      <c r="D194" s="22">
        <v>0</v>
      </c>
      <c r="E194" s="22">
        <v>0</v>
      </c>
      <c r="F194" s="22">
        <v>0</v>
      </c>
      <c r="G194" s="22">
        <f t="shared" si="818"/>
        <v>0</v>
      </c>
      <c r="H194" s="22">
        <v>4</v>
      </c>
      <c r="I194" s="22">
        <v>4</v>
      </c>
      <c r="J194" s="22">
        <v>1</v>
      </c>
      <c r="K194" s="22">
        <v>1</v>
      </c>
      <c r="L194" s="22">
        <f t="shared" si="819"/>
        <v>2</v>
      </c>
      <c r="M194" s="22">
        <v>4</v>
      </c>
      <c r="N194" s="22">
        <v>4</v>
      </c>
      <c r="O194" s="22">
        <v>1</v>
      </c>
      <c r="P194" s="22">
        <v>2</v>
      </c>
      <c r="Q194" s="22">
        <f t="shared" si="820"/>
        <v>3</v>
      </c>
      <c r="R194" s="22">
        <v>15</v>
      </c>
      <c r="S194" s="22">
        <v>2</v>
      </c>
      <c r="T194" s="22">
        <v>2</v>
      </c>
      <c r="U194" s="22">
        <v>1</v>
      </c>
      <c r="V194" s="22">
        <f t="shared" si="821"/>
        <v>3</v>
      </c>
      <c r="W194" s="22">
        <v>20</v>
      </c>
      <c r="X194" s="22">
        <v>8</v>
      </c>
      <c r="Y194" s="22">
        <v>2</v>
      </c>
      <c r="Z194" s="22">
        <v>2</v>
      </c>
      <c r="AA194" s="22">
        <f t="shared" si="822"/>
        <v>4</v>
      </c>
      <c r="AB194" s="22">
        <v>0</v>
      </c>
      <c r="AC194" s="22">
        <v>2</v>
      </c>
      <c r="AD194" s="22">
        <v>2</v>
      </c>
      <c r="AE194" s="22">
        <v>0</v>
      </c>
      <c r="AF194" s="22">
        <f t="shared" si="823"/>
        <v>2</v>
      </c>
      <c r="AG194" s="22">
        <v>5</v>
      </c>
      <c r="AH194" s="22">
        <f>2+3</f>
        <v>5</v>
      </c>
      <c r="AI194" s="22">
        <v>3</v>
      </c>
      <c r="AJ194" s="22">
        <v>0</v>
      </c>
      <c r="AK194" s="22">
        <f t="shared" si="824"/>
        <v>3</v>
      </c>
      <c r="AL194" s="22">
        <v>0</v>
      </c>
      <c r="AM194" s="22">
        <v>0</v>
      </c>
      <c r="AN194" s="22">
        <v>0</v>
      </c>
      <c r="AO194" s="22">
        <v>0</v>
      </c>
      <c r="AP194" s="22">
        <f t="shared" si="825"/>
        <v>0</v>
      </c>
      <c r="AQ194" s="22">
        <f t="shared" si="826"/>
        <v>52</v>
      </c>
      <c r="AR194" s="22">
        <f t="shared" si="827"/>
        <v>25</v>
      </c>
      <c r="AS194" s="23">
        <f t="shared" si="828"/>
        <v>11</v>
      </c>
      <c r="AT194" s="23">
        <f t="shared" si="829"/>
        <v>6</v>
      </c>
      <c r="AU194" s="23">
        <f t="shared" si="830"/>
        <v>17</v>
      </c>
      <c r="AV194" s="84">
        <v>1</v>
      </c>
      <c r="AW194" s="23">
        <f t="shared" si="778"/>
        <v>11</v>
      </c>
      <c r="AX194" s="23">
        <f t="shared" si="779"/>
        <v>6</v>
      </c>
      <c r="AY194" s="23">
        <f t="shared" si="780"/>
        <v>17</v>
      </c>
      <c r="AZ194" s="23" t="str">
        <f t="shared" si="781"/>
        <v>0</v>
      </c>
      <c r="BA194" s="23" t="str">
        <f t="shared" si="782"/>
        <v>0</v>
      </c>
      <c r="BB194" s="23">
        <f t="shared" si="783"/>
        <v>0</v>
      </c>
    </row>
    <row r="195" spans="1:54" ht="24.95" customHeight="1" x14ac:dyDescent="0.3">
      <c r="A195" s="20"/>
      <c r="B195" s="48" t="s">
        <v>28</v>
      </c>
      <c r="C195" s="22">
        <v>4</v>
      </c>
      <c r="D195" s="22">
        <v>3</v>
      </c>
      <c r="E195" s="22">
        <v>1</v>
      </c>
      <c r="F195" s="22">
        <v>1</v>
      </c>
      <c r="G195" s="22">
        <f t="shared" si="818"/>
        <v>2</v>
      </c>
      <c r="H195" s="22">
        <v>4</v>
      </c>
      <c r="I195" s="22">
        <f>2+5</f>
        <v>7</v>
      </c>
      <c r="J195" s="22">
        <v>1</v>
      </c>
      <c r="K195" s="22">
        <f>1+1</f>
        <v>2</v>
      </c>
      <c r="L195" s="22">
        <f t="shared" si="819"/>
        <v>3</v>
      </c>
      <c r="M195" s="22">
        <v>4</v>
      </c>
      <c r="N195" s="22">
        <v>4</v>
      </c>
      <c r="O195" s="22">
        <v>4</v>
      </c>
      <c r="P195" s="22">
        <v>0</v>
      </c>
      <c r="Q195" s="22">
        <f t="shared" si="820"/>
        <v>4</v>
      </c>
      <c r="R195" s="22">
        <v>15</v>
      </c>
      <c r="S195" s="22">
        <v>3</v>
      </c>
      <c r="T195" s="22">
        <v>1</v>
      </c>
      <c r="U195" s="22">
        <v>1</v>
      </c>
      <c r="V195" s="22">
        <f t="shared" si="821"/>
        <v>2</v>
      </c>
      <c r="W195" s="22">
        <v>18</v>
      </c>
      <c r="X195" s="22">
        <v>9</v>
      </c>
      <c r="Y195" s="22">
        <v>3</v>
      </c>
      <c r="Z195" s="22">
        <v>1</v>
      </c>
      <c r="AA195" s="22">
        <f t="shared" si="822"/>
        <v>4</v>
      </c>
      <c r="AB195" s="22">
        <v>0</v>
      </c>
      <c r="AC195" s="22">
        <v>2</v>
      </c>
      <c r="AD195" s="22">
        <v>1</v>
      </c>
      <c r="AE195" s="22">
        <v>0</v>
      </c>
      <c r="AF195" s="22">
        <f t="shared" si="823"/>
        <v>1</v>
      </c>
      <c r="AG195" s="22">
        <v>5</v>
      </c>
      <c r="AH195" s="22">
        <f>3+3</f>
        <v>6</v>
      </c>
      <c r="AI195" s="22">
        <v>3</v>
      </c>
      <c r="AJ195" s="22">
        <v>0</v>
      </c>
      <c r="AK195" s="22">
        <f t="shared" si="824"/>
        <v>3</v>
      </c>
      <c r="AL195" s="22">
        <v>0</v>
      </c>
      <c r="AM195" s="22">
        <v>0</v>
      </c>
      <c r="AN195" s="22">
        <v>0</v>
      </c>
      <c r="AO195" s="22">
        <v>0</v>
      </c>
      <c r="AP195" s="22">
        <f t="shared" si="825"/>
        <v>0</v>
      </c>
      <c r="AQ195" s="22">
        <f t="shared" si="826"/>
        <v>50</v>
      </c>
      <c r="AR195" s="22">
        <f t="shared" si="827"/>
        <v>34</v>
      </c>
      <c r="AS195" s="23">
        <f t="shared" si="828"/>
        <v>14</v>
      </c>
      <c r="AT195" s="23">
        <f t="shared" si="829"/>
        <v>5</v>
      </c>
      <c r="AU195" s="23">
        <f t="shared" si="830"/>
        <v>19</v>
      </c>
      <c r="AV195" s="84">
        <v>1</v>
      </c>
      <c r="AW195" s="23">
        <f t="shared" si="778"/>
        <v>14</v>
      </c>
      <c r="AX195" s="23">
        <f t="shared" si="779"/>
        <v>5</v>
      </c>
      <c r="AY195" s="23">
        <f t="shared" si="780"/>
        <v>19</v>
      </c>
      <c r="AZ195" s="23" t="str">
        <f t="shared" si="781"/>
        <v>0</v>
      </c>
      <c r="BA195" s="23" t="str">
        <f t="shared" si="782"/>
        <v>0</v>
      </c>
      <c r="BB195" s="23">
        <f t="shared" si="783"/>
        <v>0</v>
      </c>
    </row>
    <row r="196" spans="1:54" ht="24.95" customHeight="1" x14ac:dyDescent="0.3">
      <c r="A196" s="20"/>
      <c r="B196" s="21" t="s">
        <v>29</v>
      </c>
      <c r="C196" s="22">
        <v>4</v>
      </c>
      <c r="D196" s="22">
        <v>2</v>
      </c>
      <c r="E196" s="22">
        <v>1</v>
      </c>
      <c r="F196" s="22">
        <v>1</v>
      </c>
      <c r="G196" s="22">
        <f t="shared" si="818"/>
        <v>2</v>
      </c>
      <c r="H196" s="22">
        <v>4</v>
      </c>
      <c r="I196" s="22">
        <f>1+4</f>
        <v>5</v>
      </c>
      <c r="J196" s="22">
        <v>1</v>
      </c>
      <c r="K196" s="22">
        <v>1</v>
      </c>
      <c r="L196" s="22">
        <f t="shared" si="819"/>
        <v>2</v>
      </c>
      <c r="M196" s="22">
        <v>4</v>
      </c>
      <c r="N196" s="22">
        <v>1</v>
      </c>
      <c r="O196" s="22">
        <v>1</v>
      </c>
      <c r="P196" s="22">
        <v>0</v>
      </c>
      <c r="Q196" s="22">
        <f t="shared" si="820"/>
        <v>1</v>
      </c>
      <c r="R196" s="22">
        <v>15</v>
      </c>
      <c r="S196" s="22">
        <v>2</v>
      </c>
      <c r="T196" s="22">
        <v>1</v>
      </c>
      <c r="U196" s="22">
        <v>1</v>
      </c>
      <c r="V196" s="22">
        <f t="shared" si="821"/>
        <v>2</v>
      </c>
      <c r="W196" s="22">
        <v>20</v>
      </c>
      <c r="X196" s="22">
        <v>3</v>
      </c>
      <c r="Y196" s="22">
        <v>0</v>
      </c>
      <c r="Z196" s="22">
        <v>0</v>
      </c>
      <c r="AA196" s="22">
        <f t="shared" si="822"/>
        <v>0</v>
      </c>
      <c r="AB196" s="22">
        <v>0</v>
      </c>
      <c r="AC196" s="22">
        <v>1</v>
      </c>
      <c r="AD196" s="22">
        <v>1</v>
      </c>
      <c r="AE196" s="22">
        <v>0</v>
      </c>
      <c r="AF196" s="22">
        <f t="shared" si="823"/>
        <v>1</v>
      </c>
      <c r="AG196" s="22">
        <v>5</v>
      </c>
      <c r="AH196" s="22">
        <f>1+3</f>
        <v>4</v>
      </c>
      <c r="AI196" s="22">
        <v>0</v>
      </c>
      <c r="AJ196" s="22">
        <v>1</v>
      </c>
      <c r="AK196" s="22">
        <f t="shared" si="824"/>
        <v>1</v>
      </c>
      <c r="AL196" s="22">
        <v>0</v>
      </c>
      <c r="AM196" s="22">
        <v>0</v>
      </c>
      <c r="AN196" s="22">
        <v>0</v>
      </c>
      <c r="AO196" s="22">
        <v>0</v>
      </c>
      <c r="AP196" s="22">
        <f t="shared" si="825"/>
        <v>0</v>
      </c>
      <c r="AQ196" s="22">
        <f t="shared" si="826"/>
        <v>52</v>
      </c>
      <c r="AR196" s="22">
        <f t="shared" si="827"/>
        <v>18</v>
      </c>
      <c r="AS196" s="23">
        <f t="shared" si="828"/>
        <v>5</v>
      </c>
      <c r="AT196" s="23">
        <f t="shared" si="829"/>
        <v>4</v>
      </c>
      <c r="AU196" s="23">
        <f t="shared" si="830"/>
        <v>9</v>
      </c>
      <c r="AV196" s="84">
        <v>1</v>
      </c>
      <c r="AW196" s="23">
        <f t="shared" si="778"/>
        <v>5</v>
      </c>
      <c r="AX196" s="23">
        <f t="shared" si="779"/>
        <v>4</v>
      </c>
      <c r="AY196" s="23">
        <f t="shared" si="780"/>
        <v>9</v>
      </c>
      <c r="AZ196" s="23" t="str">
        <f t="shared" si="781"/>
        <v>0</v>
      </c>
      <c r="BA196" s="23" t="str">
        <f t="shared" si="782"/>
        <v>0</v>
      </c>
      <c r="BB196" s="23">
        <f t="shared" si="783"/>
        <v>0</v>
      </c>
    </row>
    <row r="197" spans="1:54" ht="24.95" customHeight="1" x14ac:dyDescent="0.3">
      <c r="A197" s="20"/>
      <c r="B197" s="121" t="s">
        <v>32</v>
      </c>
      <c r="C197" s="22">
        <v>7</v>
      </c>
      <c r="D197" s="22">
        <v>10</v>
      </c>
      <c r="E197" s="22">
        <v>2</v>
      </c>
      <c r="F197" s="22">
        <v>6</v>
      </c>
      <c r="G197" s="22">
        <f t="shared" si="818"/>
        <v>8</v>
      </c>
      <c r="H197" s="22">
        <v>10</v>
      </c>
      <c r="I197" s="22">
        <v>40</v>
      </c>
      <c r="J197" s="22">
        <v>2</v>
      </c>
      <c r="K197" s="22">
        <v>11</v>
      </c>
      <c r="L197" s="22">
        <f t="shared" si="819"/>
        <v>13</v>
      </c>
      <c r="M197" s="22">
        <v>0</v>
      </c>
      <c r="N197" s="22">
        <v>0</v>
      </c>
      <c r="O197" s="22">
        <v>0</v>
      </c>
      <c r="P197" s="22">
        <v>0</v>
      </c>
      <c r="Q197" s="22">
        <f t="shared" si="820"/>
        <v>0</v>
      </c>
      <c r="R197" s="22">
        <v>5</v>
      </c>
      <c r="S197" s="22">
        <v>37</v>
      </c>
      <c r="T197" s="22">
        <v>3</v>
      </c>
      <c r="U197" s="22">
        <v>5</v>
      </c>
      <c r="V197" s="22">
        <f t="shared" si="821"/>
        <v>8</v>
      </c>
      <c r="W197" s="22">
        <v>0</v>
      </c>
      <c r="X197" s="22">
        <v>0</v>
      </c>
      <c r="Y197" s="22">
        <v>0</v>
      </c>
      <c r="Z197" s="22">
        <v>0</v>
      </c>
      <c r="AA197" s="22">
        <f t="shared" si="822"/>
        <v>0</v>
      </c>
      <c r="AB197" s="22">
        <v>0</v>
      </c>
      <c r="AC197" s="22">
        <v>0</v>
      </c>
      <c r="AD197" s="22">
        <v>0</v>
      </c>
      <c r="AE197" s="22">
        <v>0</v>
      </c>
      <c r="AF197" s="22">
        <f t="shared" si="823"/>
        <v>0</v>
      </c>
      <c r="AG197" s="22">
        <v>0</v>
      </c>
      <c r="AH197" s="22">
        <v>0</v>
      </c>
      <c r="AI197" s="22">
        <v>0</v>
      </c>
      <c r="AJ197" s="22">
        <v>0</v>
      </c>
      <c r="AK197" s="22">
        <f t="shared" si="824"/>
        <v>0</v>
      </c>
      <c r="AL197" s="22">
        <v>0</v>
      </c>
      <c r="AM197" s="22">
        <v>0</v>
      </c>
      <c r="AN197" s="22">
        <v>0</v>
      </c>
      <c r="AO197" s="22">
        <v>0</v>
      </c>
      <c r="AP197" s="22">
        <f t="shared" si="825"/>
        <v>0</v>
      </c>
      <c r="AQ197" s="22">
        <f t="shared" si="826"/>
        <v>22</v>
      </c>
      <c r="AR197" s="22">
        <f t="shared" si="827"/>
        <v>87</v>
      </c>
      <c r="AS197" s="23">
        <f t="shared" si="828"/>
        <v>7</v>
      </c>
      <c r="AT197" s="23">
        <f t="shared" si="829"/>
        <v>22</v>
      </c>
      <c r="AU197" s="23">
        <f t="shared" si="830"/>
        <v>29</v>
      </c>
      <c r="AV197" s="24">
        <v>2</v>
      </c>
      <c r="AW197" s="23" t="str">
        <f t="shared" si="778"/>
        <v>0</v>
      </c>
      <c r="AX197" s="23" t="str">
        <f t="shared" si="779"/>
        <v>0</v>
      </c>
      <c r="AY197" s="23">
        <f t="shared" si="780"/>
        <v>0</v>
      </c>
      <c r="AZ197" s="23">
        <f t="shared" si="781"/>
        <v>7</v>
      </c>
      <c r="BA197" s="23">
        <f t="shared" si="782"/>
        <v>22</v>
      </c>
      <c r="BB197" s="23">
        <f t="shared" si="783"/>
        <v>29</v>
      </c>
    </row>
    <row r="198" spans="1:54" ht="24.95" customHeight="1" x14ac:dyDescent="0.3">
      <c r="A198" s="20"/>
      <c r="B198" s="121" t="s">
        <v>31</v>
      </c>
      <c r="C198" s="22">
        <v>7</v>
      </c>
      <c r="D198" s="22">
        <v>2</v>
      </c>
      <c r="E198" s="22">
        <v>0</v>
      </c>
      <c r="F198" s="22">
        <v>1</v>
      </c>
      <c r="G198" s="22">
        <f t="shared" si="818"/>
        <v>1</v>
      </c>
      <c r="H198" s="22">
        <v>10</v>
      </c>
      <c r="I198" s="22">
        <f>7+5</f>
        <v>12</v>
      </c>
      <c r="J198" s="22">
        <v>2</v>
      </c>
      <c r="K198" s="22">
        <f>4+3</f>
        <v>7</v>
      </c>
      <c r="L198" s="22">
        <f t="shared" si="819"/>
        <v>9</v>
      </c>
      <c r="M198" s="22">
        <v>7</v>
      </c>
      <c r="N198" s="22">
        <v>7</v>
      </c>
      <c r="O198" s="22">
        <v>4</v>
      </c>
      <c r="P198" s="22">
        <v>2</v>
      </c>
      <c r="Q198" s="22">
        <f t="shared" si="820"/>
        <v>6</v>
      </c>
      <c r="R198" s="22">
        <v>5</v>
      </c>
      <c r="S198" s="22">
        <v>5</v>
      </c>
      <c r="T198" s="22">
        <v>1</v>
      </c>
      <c r="U198" s="22">
        <v>1</v>
      </c>
      <c r="V198" s="22">
        <f t="shared" si="821"/>
        <v>2</v>
      </c>
      <c r="W198" s="22">
        <v>8</v>
      </c>
      <c r="X198" s="22">
        <v>32</v>
      </c>
      <c r="Y198" s="22">
        <v>8</v>
      </c>
      <c r="Z198" s="22">
        <v>3</v>
      </c>
      <c r="AA198" s="22">
        <f t="shared" si="822"/>
        <v>11</v>
      </c>
      <c r="AB198" s="22">
        <v>0</v>
      </c>
      <c r="AC198" s="22">
        <v>0</v>
      </c>
      <c r="AD198" s="22">
        <v>0</v>
      </c>
      <c r="AE198" s="22">
        <v>0</v>
      </c>
      <c r="AF198" s="22">
        <f t="shared" si="823"/>
        <v>0</v>
      </c>
      <c r="AG198" s="22">
        <v>0</v>
      </c>
      <c r="AH198" s="22">
        <v>0</v>
      </c>
      <c r="AI198" s="22">
        <v>0</v>
      </c>
      <c r="AJ198" s="22">
        <v>0</v>
      </c>
      <c r="AK198" s="22">
        <f t="shared" si="824"/>
        <v>0</v>
      </c>
      <c r="AL198" s="22">
        <v>0</v>
      </c>
      <c r="AM198" s="22">
        <v>0</v>
      </c>
      <c r="AN198" s="22">
        <v>0</v>
      </c>
      <c r="AO198" s="22">
        <v>0</v>
      </c>
      <c r="AP198" s="22">
        <f t="shared" si="825"/>
        <v>0</v>
      </c>
      <c r="AQ198" s="22">
        <f t="shared" si="826"/>
        <v>37</v>
      </c>
      <c r="AR198" s="22">
        <f t="shared" si="827"/>
        <v>58</v>
      </c>
      <c r="AS198" s="23">
        <f t="shared" si="828"/>
        <v>15</v>
      </c>
      <c r="AT198" s="23">
        <f t="shared" si="829"/>
        <v>14</v>
      </c>
      <c r="AU198" s="23">
        <f t="shared" si="830"/>
        <v>29</v>
      </c>
      <c r="AV198" s="24">
        <v>2</v>
      </c>
      <c r="AW198" s="23" t="str">
        <f t="shared" si="778"/>
        <v>0</v>
      </c>
      <c r="AX198" s="23" t="str">
        <f t="shared" si="779"/>
        <v>0</v>
      </c>
      <c r="AY198" s="23">
        <f t="shared" si="780"/>
        <v>0</v>
      </c>
      <c r="AZ198" s="23">
        <f t="shared" si="781"/>
        <v>15</v>
      </c>
      <c r="BA198" s="23">
        <f t="shared" si="782"/>
        <v>14</v>
      </c>
      <c r="BB198" s="23">
        <f t="shared" si="783"/>
        <v>29</v>
      </c>
    </row>
    <row r="199" spans="1:54" ht="24.95" customHeight="1" x14ac:dyDescent="0.3">
      <c r="A199" s="20"/>
      <c r="B199" s="121" t="s">
        <v>30</v>
      </c>
      <c r="C199" s="22">
        <v>7</v>
      </c>
      <c r="D199" s="22">
        <v>2</v>
      </c>
      <c r="E199" s="22">
        <v>1</v>
      </c>
      <c r="F199" s="22">
        <v>0</v>
      </c>
      <c r="G199" s="22">
        <f t="shared" si="818"/>
        <v>1</v>
      </c>
      <c r="H199" s="22">
        <v>10</v>
      </c>
      <c r="I199" s="22">
        <f>13+17</f>
        <v>30</v>
      </c>
      <c r="J199" s="22">
        <v>1</v>
      </c>
      <c r="K199" s="22">
        <f>4+3</f>
        <v>7</v>
      </c>
      <c r="L199" s="22">
        <f t="shared" si="819"/>
        <v>8</v>
      </c>
      <c r="M199" s="22">
        <v>7</v>
      </c>
      <c r="N199" s="22">
        <v>13</v>
      </c>
      <c r="O199" s="22">
        <v>2</v>
      </c>
      <c r="P199" s="22">
        <v>3</v>
      </c>
      <c r="Q199" s="22">
        <f t="shared" si="820"/>
        <v>5</v>
      </c>
      <c r="R199" s="22">
        <v>5</v>
      </c>
      <c r="S199" s="22">
        <v>29</v>
      </c>
      <c r="T199" s="22">
        <v>0</v>
      </c>
      <c r="U199" s="22">
        <v>7</v>
      </c>
      <c r="V199" s="22">
        <f t="shared" si="821"/>
        <v>7</v>
      </c>
      <c r="W199" s="22">
        <v>0</v>
      </c>
      <c r="X199" s="22">
        <v>0</v>
      </c>
      <c r="Y199" s="22">
        <v>0</v>
      </c>
      <c r="Z199" s="22">
        <v>0</v>
      </c>
      <c r="AA199" s="22">
        <f t="shared" si="822"/>
        <v>0</v>
      </c>
      <c r="AB199" s="22">
        <v>0</v>
      </c>
      <c r="AC199" s="22">
        <v>0</v>
      </c>
      <c r="AD199" s="22">
        <v>0</v>
      </c>
      <c r="AE199" s="22">
        <v>0</v>
      </c>
      <c r="AF199" s="22">
        <f t="shared" si="823"/>
        <v>0</v>
      </c>
      <c r="AG199" s="22">
        <v>0</v>
      </c>
      <c r="AH199" s="22">
        <v>12</v>
      </c>
      <c r="AI199" s="22">
        <v>4</v>
      </c>
      <c r="AJ199" s="22">
        <v>2</v>
      </c>
      <c r="AK199" s="22">
        <f t="shared" si="824"/>
        <v>6</v>
      </c>
      <c r="AL199" s="22">
        <v>0</v>
      </c>
      <c r="AM199" s="22">
        <v>0</v>
      </c>
      <c r="AN199" s="22">
        <v>0</v>
      </c>
      <c r="AO199" s="22">
        <v>0</v>
      </c>
      <c r="AP199" s="22">
        <f t="shared" si="825"/>
        <v>0</v>
      </c>
      <c r="AQ199" s="22">
        <f t="shared" si="826"/>
        <v>29</v>
      </c>
      <c r="AR199" s="22">
        <f t="shared" si="827"/>
        <v>86</v>
      </c>
      <c r="AS199" s="23">
        <f t="shared" si="828"/>
        <v>8</v>
      </c>
      <c r="AT199" s="23">
        <f t="shared" si="829"/>
        <v>19</v>
      </c>
      <c r="AU199" s="23">
        <f t="shared" si="830"/>
        <v>27</v>
      </c>
      <c r="AV199" s="24">
        <v>2</v>
      </c>
      <c r="AW199" s="23" t="str">
        <f t="shared" si="778"/>
        <v>0</v>
      </c>
      <c r="AX199" s="23" t="str">
        <f t="shared" si="779"/>
        <v>0</v>
      </c>
      <c r="AY199" s="23">
        <f t="shared" si="780"/>
        <v>0</v>
      </c>
      <c r="AZ199" s="23">
        <f t="shared" si="781"/>
        <v>8</v>
      </c>
      <c r="BA199" s="23">
        <f t="shared" si="782"/>
        <v>19</v>
      </c>
      <c r="BB199" s="23">
        <f t="shared" si="783"/>
        <v>27</v>
      </c>
    </row>
    <row r="200" spans="1:54" ht="24.95" customHeight="1" x14ac:dyDescent="0.3">
      <c r="A200" s="20"/>
      <c r="B200" s="21" t="s">
        <v>101</v>
      </c>
      <c r="C200" s="22">
        <v>16</v>
      </c>
      <c r="D200" s="22">
        <v>0</v>
      </c>
      <c r="E200" s="22">
        <v>0</v>
      </c>
      <c r="F200" s="22">
        <v>0</v>
      </c>
      <c r="G200" s="22">
        <f t="shared" si="818"/>
        <v>0</v>
      </c>
      <c r="H200" s="22">
        <v>16</v>
      </c>
      <c r="I200" s="22">
        <f>6+2</f>
        <v>8</v>
      </c>
      <c r="J200" s="22">
        <v>2</v>
      </c>
      <c r="K200" s="22">
        <v>3</v>
      </c>
      <c r="L200" s="22">
        <f t="shared" si="819"/>
        <v>5</v>
      </c>
      <c r="M200" s="22">
        <v>16</v>
      </c>
      <c r="N200" s="22">
        <v>6</v>
      </c>
      <c r="O200" s="22">
        <v>2</v>
      </c>
      <c r="P200" s="22">
        <v>7</v>
      </c>
      <c r="Q200" s="22">
        <f t="shared" si="820"/>
        <v>9</v>
      </c>
      <c r="R200" s="22">
        <v>32</v>
      </c>
      <c r="S200" s="22">
        <v>11</v>
      </c>
      <c r="T200" s="22">
        <v>3</v>
      </c>
      <c r="U200" s="22">
        <v>3</v>
      </c>
      <c r="V200" s="22">
        <f t="shared" si="821"/>
        <v>6</v>
      </c>
      <c r="W200" s="22">
        <v>60</v>
      </c>
      <c r="X200" s="22">
        <v>58</v>
      </c>
      <c r="Y200" s="22">
        <v>13</v>
      </c>
      <c r="Z200" s="22">
        <v>13</v>
      </c>
      <c r="AA200" s="22">
        <f t="shared" si="822"/>
        <v>26</v>
      </c>
      <c r="AB200" s="22">
        <v>0</v>
      </c>
      <c r="AC200" s="22">
        <v>2</v>
      </c>
      <c r="AD200" s="22">
        <v>2</v>
      </c>
      <c r="AE200" s="22">
        <v>0</v>
      </c>
      <c r="AF200" s="22">
        <f t="shared" si="823"/>
        <v>2</v>
      </c>
      <c r="AG200" s="22">
        <v>20</v>
      </c>
      <c r="AH200" s="22">
        <f>13+2</f>
        <v>15</v>
      </c>
      <c r="AI200" s="22">
        <v>6</v>
      </c>
      <c r="AJ200" s="22">
        <v>5</v>
      </c>
      <c r="AK200" s="22">
        <f t="shared" si="824"/>
        <v>11</v>
      </c>
      <c r="AL200" s="22">
        <v>0</v>
      </c>
      <c r="AM200" s="22">
        <v>0</v>
      </c>
      <c r="AN200" s="22">
        <v>0</v>
      </c>
      <c r="AO200" s="22">
        <v>0</v>
      </c>
      <c r="AP200" s="22">
        <f t="shared" si="825"/>
        <v>0</v>
      </c>
      <c r="AQ200" s="22">
        <f t="shared" si="826"/>
        <v>160</v>
      </c>
      <c r="AR200" s="22">
        <f t="shared" si="827"/>
        <v>100</v>
      </c>
      <c r="AS200" s="23">
        <f t="shared" si="828"/>
        <v>28</v>
      </c>
      <c r="AT200" s="23">
        <f t="shared" si="829"/>
        <v>31</v>
      </c>
      <c r="AU200" s="23">
        <f t="shared" si="830"/>
        <v>59</v>
      </c>
      <c r="AV200" s="24">
        <v>2</v>
      </c>
      <c r="AW200" s="23" t="str">
        <f t="shared" si="778"/>
        <v>0</v>
      </c>
      <c r="AX200" s="23" t="str">
        <f t="shared" si="779"/>
        <v>0</v>
      </c>
      <c r="AY200" s="23">
        <f t="shared" si="780"/>
        <v>0</v>
      </c>
      <c r="AZ200" s="23">
        <f t="shared" si="781"/>
        <v>28</v>
      </c>
      <c r="BA200" s="23">
        <f t="shared" si="782"/>
        <v>31</v>
      </c>
      <c r="BB200" s="23">
        <f t="shared" si="783"/>
        <v>59</v>
      </c>
    </row>
    <row r="201" spans="1:54" ht="24.95" customHeight="1" x14ac:dyDescent="0.3">
      <c r="A201" s="20"/>
      <c r="B201" s="21" t="s">
        <v>33</v>
      </c>
      <c r="C201" s="22">
        <v>4</v>
      </c>
      <c r="D201" s="22">
        <v>0</v>
      </c>
      <c r="E201" s="22">
        <v>0</v>
      </c>
      <c r="F201" s="22">
        <v>0</v>
      </c>
      <c r="G201" s="22">
        <f t="shared" si="818"/>
        <v>0</v>
      </c>
      <c r="H201" s="22">
        <v>5</v>
      </c>
      <c r="I201" s="22">
        <f>4+6</f>
        <v>10</v>
      </c>
      <c r="J201" s="22">
        <v>1</v>
      </c>
      <c r="K201" s="22">
        <v>0</v>
      </c>
      <c r="L201" s="22">
        <f t="shared" si="819"/>
        <v>1</v>
      </c>
      <c r="M201" s="22">
        <v>0</v>
      </c>
      <c r="N201" s="22">
        <v>0</v>
      </c>
      <c r="O201" s="22">
        <v>1</v>
      </c>
      <c r="P201" s="22">
        <v>0</v>
      </c>
      <c r="Q201" s="22">
        <f t="shared" si="820"/>
        <v>1</v>
      </c>
      <c r="R201" s="22">
        <v>18</v>
      </c>
      <c r="S201" s="22">
        <v>5</v>
      </c>
      <c r="T201" s="22">
        <v>0</v>
      </c>
      <c r="U201" s="22">
        <v>0</v>
      </c>
      <c r="V201" s="22">
        <f t="shared" si="821"/>
        <v>0</v>
      </c>
      <c r="W201" s="22">
        <v>28</v>
      </c>
      <c r="X201" s="22">
        <v>31</v>
      </c>
      <c r="Y201" s="22">
        <v>4</v>
      </c>
      <c r="Z201" s="22">
        <v>1</v>
      </c>
      <c r="AA201" s="22">
        <f t="shared" si="822"/>
        <v>5</v>
      </c>
      <c r="AB201" s="22">
        <v>0</v>
      </c>
      <c r="AC201" s="22">
        <v>2</v>
      </c>
      <c r="AD201" s="22">
        <v>0</v>
      </c>
      <c r="AE201" s="22">
        <v>0</v>
      </c>
      <c r="AF201" s="22">
        <f t="shared" si="823"/>
        <v>0</v>
      </c>
      <c r="AG201" s="22">
        <v>5</v>
      </c>
      <c r="AH201" s="22">
        <f>5+4</f>
        <v>9</v>
      </c>
      <c r="AI201" s="22">
        <v>5</v>
      </c>
      <c r="AJ201" s="22">
        <v>1</v>
      </c>
      <c r="AK201" s="22">
        <f t="shared" si="824"/>
        <v>6</v>
      </c>
      <c r="AL201" s="22">
        <v>0</v>
      </c>
      <c r="AM201" s="22">
        <v>0</v>
      </c>
      <c r="AN201" s="22">
        <v>0</v>
      </c>
      <c r="AO201" s="22">
        <v>0</v>
      </c>
      <c r="AP201" s="22">
        <f t="shared" si="825"/>
        <v>0</v>
      </c>
      <c r="AQ201" s="22">
        <f t="shared" si="826"/>
        <v>60</v>
      </c>
      <c r="AR201" s="22">
        <f t="shared" si="827"/>
        <v>57</v>
      </c>
      <c r="AS201" s="23">
        <f t="shared" si="828"/>
        <v>11</v>
      </c>
      <c r="AT201" s="23">
        <f t="shared" si="829"/>
        <v>2</v>
      </c>
      <c r="AU201" s="23">
        <f t="shared" si="830"/>
        <v>13</v>
      </c>
      <c r="AV201" s="84">
        <v>1</v>
      </c>
      <c r="AW201" s="23">
        <f t="shared" si="778"/>
        <v>11</v>
      </c>
      <c r="AX201" s="23">
        <f t="shared" si="779"/>
        <v>2</v>
      </c>
      <c r="AY201" s="23">
        <f t="shared" si="780"/>
        <v>13</v>
      </c>
      <c r="AZ201" s="23" t="str">
        <f t="shared" si="781"/>
        <v>0</v>
      </c>
      <c r="BA201" s="23" t="str">
        <f t="shared" si="782"/>
        <v>0</v>
      </c>
      <c r="BB201" s="23">
        <f t="shared" si="783"/>
        <v>0</v>
      </c>
    </row>
    <row r="202" spans="1:54" s="2" customFormat="1" ht="24.95" customHeight="1" x14ac:dyDescent="0.3">
      <c r="A202" s="4"/>
      <c r="B202" s="25" t="s">
        <v>58</v>
      </c>
      <c r="C202" s="26">
        <f t="shared" ref="C202:AU202" si="831">SUM(C193:C201)</f>
        <v>57</v>
      </c>
      <c r="D202" s="26">
        <f t="shared" si="831"/>
        <v>20</v>
      </c>
      <c r="E202" s="26">
        <f t="shared" si="831"/>
        <v>5</v>
      </c>
      <c r="F202" s="26">
        <f t="shared" si="831"/>
        <v>9</v>
      </c>
      <c r="G202" s="26">
        <f t="shared" si="831"/>
        <v>14</v>
      </c>
      <c r="H202" s="26">
        <f t="shared" si="831"/>
        <v>67</v>
      </c>
      <c r="I202" s="26">
        <f t="shared" si="831"/>
        <v>125</v>
      </c>
      <c r="J202" s="26">
        <f t="shared" si="831"/>
        <v>14</v>
      </c>
      <c r="K202" s="26">
        <f t="shared" si="831"/>
        <v>33</v>
      </c>
      <c r="L202" s="26">
        <f t="shared" si="831"/>
        <v>47</v>
      </c>
      <c r="M202" s="26">
        <f t="shared" ref="M202:AF202" si="832">SUM(M193:M201)</f>
        <v>46</v>
      </c>
      <c r="N202" s="26">
        <f t="shared" si="832"/>
        <v>44</v>
      </c>
      <c r="O202" s="26">
        <f t="shared" si="832"/>
        <v>16</v>
      </c>
      <c r="P202" s="26">
        <f t="shared" si="832"/>
        <v>17</v>
      </c>
      <c r="Q202" s="26">
        <f t="shared" si="832"/>
        <v>33</v>
      </c>
      <c r="R202" s="26">
        <f t="shared" si="832"/>
        <v>125</v>
      </c>
      <c r="S202" s="26">
        <f t="shared" si="832"/>
        <v>110</v>
      </c>
      <c r="T202" s="26">
        <f t="shared" si="832"/>
        <v>13</v>
      </c>
      <c r="U202" s="26">
        <f t="shared" si="832"/>
        <v>23</v>
      </c>
      <c r="V202" s="26">
        <f t="shared" si="832"/>
        <v>36</v>
      </c>
      <c r="W202" s="26">
        <f t="shared" si="832"/>
        <v>159</v>
      </c>
      <c r="X202" s="26">
        <f t="shared" si="832"/>
        <v>164</v>
      </c>
      <c r="Y202" s="26">
        <f t="shared" si="832"/>
        <v>36</v>
      </c>
      <c r="Z202" s="26">
        <f t="shared" si="832"/>
        <v>23</v>
      </c>
      <c r="AA202" s="26">
        <f t="shared" si="832"/>
        <v>59</v>
      </c>
      <c r="AB202" s="26">
        <f t="shared" si="832"/>
        <v>0</v>
      </c>
      <c r="AC202" s="26">
        <f t="shared" si="832"/>
        <v>12</v>
      </c>
      <c r="AD202" s="26">
        <f t="shared" si="832"/>
        <v>8</v>
      </c>
      <c r="AE202" s="26">
        <f t="shared" si="832"/>
        <v>0</v>
      </c>
      <c r="AF202" s="26">
        <f t="shared" si="832"/>
        <v>8</v>
      </c>
      <c r="AG202" s="26">
        <f t="shared" si="831"/>
        <v>45</v>
      </c>
      <c r="AH202" s="26">
        <f t="shared" si="831"/>
        <v>53</v>
      </c>
      <c r="AI202" s="26">
        <f t="shared" si="831"/>
        <v>22</v>
      </c>
      <c r="AJ202" s="26">
        <f t="shared" si="831"/>
        <v>9</v>
      </c>
      <c r="AK202" s="26">
        <f t="shared" si="831"/>
        <v>31</v>
      </c>
      <c r="AL202" s="26">
        <f t="shared" ref="AL202:AP202" si="833">SUM(AL193:AL201)</f>
        <v>0</v>
      </c>
      <c r="AM202" s="26">
        <f t="shared" si="833"/>
        <v>0</v>
      </c>
      <c r="AN202" s="26">
        <f t="shared" si="833"/>
        <v>0</v>
      </c>
      <c r="AO202" s="26">
        <f t="shared" si="833"/>
        <v>0</v>
      </c>
      <c r="AP202" s="26">
        <f t="shared" si="833"/>
        <v>0</v>
      </c>
      <c r="AQ202" s="26">
        <f t="shared" si="831"/>
        <v>499</v>
      </c>
      <c r="AR202" s="26">
        <f t="shared" ref="AR202" si="834">SUM(AR193:AR201)</f>
        <v>528</v>
      </c>
      <c r="AS202" s="26">
        <f t="shared" si="831"/>
        <v>114</v>
      </c>
      <c r="AT202" s="26">
        <f t="shared" si="831"/>
        <v>114</v>
      </c>
      <c r="AU202" s="26">
        <f t="shared" si="831"/>
        <v>228</v>
      </c>
      <c r="AV202" s="27"/>
      <c r="AW202" s="26">
        <f t="shared" ref="AW202:BB202" si="835">SUM(AW193:AW201)</f>
        <v>56</v>
      </c>
      <c r="AX202" s="26">
        <f t="shared" si="835"/>
        <v>28</v>
      </c>
      <c r="AY202" s="26">
        <f t="shared" si="835"/>
        <v>84</v>
      </c>
      <c r="AZ202" s="26">
        <f t="shared" si="835"/>
        <v>58</v>
      </c>
      <c r="BA202" s="26">
        <f t="shared" si="835"/>
        <v>86</v>
      </c>
      <c r="BB202" s="26">
        <f t="shared" si="835"/>
        <v>144</v>
      </c>
    </row>
    <row r="203" spans="1:54" ht="24.95" customHeight="1" x14ac:dyDescent="0.3">
      <c r="A203" s="20"/>
      <c r="B203" s="5" t="s">
        <v>61</v>
      </c>
      <c r="C203" s="44"/>
      <c r="D203" s="127"/>
      <c r="E203" s="40"/>
      <c r="F203" s="40"/>
      <c r="G203" s="34"/>
      <c r="H203" s="40"/>
      <c r="I203" s="40"/>
      <c r="J203" s="40"/>
      <c r="K203" s="40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40"/>
      <c r="AH203" s="40"/>
      <c r="AI203" s="40"/>
      <c r="AJ203" s="40"/>
      <c r="AK203" s="34"/>
      <c r="AL203" s="34"/>
      <c r="AM203" s="34"/>
      <c r="AN203" s="34"/>
      <c r="AO203" s="34"/>
      <c r="AP203" s="34"/>
      <c r="AQ203" s="34"/>
      <c r="AR203" s="34"/>
      <c r="AS203" s="35"/>
      <c r="AT203" s="35"/>
      <c r="AU203" s="35"/>
      <c r="AV203" s="45"/>
      <c r="AW203" s="35"/>
      <c r="AX203" s="35"/>
      <c r="AY203" s="35"/>
      <c r="AZ203" s="35"/>
      <c r="BA203" s="35"/>
      <c r="BB203" s="37"/>
    </row>
    <row r="204" spans="1:54" ht="24.95" customHeight="1" x14ac:dyDescent="0.3">
      <c r="A204" s="20"/>
      <c r="B204" s="21" t="s">
        <v>84</v>
      </c>
      <c r="C204" s="22">
        <v>4</v>
      </c>
      <c r="D204" s="22">
        <v>1</v>
      </c>
      <c r="E204" s="22">
        <v>1</v>
      </c>
      <c r="F204" s="22">
        <v>0</v>
      </c>
      <c r="G204" s="22">
        <f t="shared" ref="G204:G206" si="836">E204+F204</f>
        <v>1</v>
      </c>
      <c r="H204" s="22">
        <v>5</v>
      </c>
      <c r="I204" s="22">
        <v>16</v>
      </c>
      <c r="J204" s="22">
        <v>2</v>
      </c>
      <c r="K204" s="22">
        <v>4</v>
      </c>
      <c r="L204" s="22">
        <f t="shared" ref="L204:L206" si="837">J204+K204</f>
        <v>6</v>
      </c>
      <c r="M204" s="22">
        <v>0</v>
      </c>
      <c r="N204" s="22">
        <v>0</v>
      </c>
      <c r="O204" s="22">
        <v>0</v>
      </c>
      <c r="P204" s="22">
        <v>0</v>
      </c>
      <c r="Q204" s="22">
        <f t="shared" ref="Q204:Q206" si="838">O204+P204</f>
        <v>0</v>
      </c>
      <c r="R204" s="22">
        <v>18</v>
      </c>
      <c r="S204" s="22">
        <v>9</v>
      </c>
      <c r="T204" s="22">
        <v>4</v>
      </c>
      <c r="U204" s="22">
        <v>2</v>
      </c>
      <c r="V204" s="22">
        <f t="shared" ref="V204:V206" si="839">T204+U204</f>
        <v>6</v>
      </c>
      <c r="W204" s="22">
        <v>18</v>
      </c>
      <c r="X204" s="22">
        <v>6</v>
      </c>
      <c r="Y204" s="22">
        <v>1</v>
      </c>
      <c r="Z204" s="22">
        <v>0</v>
      </c>
      <c r="AA204" s="22">
        <f t="shared" ref="AA204:AA206" si="840">Y204+Z204</f>
        <v>1</v>
      </c>
      <c r="AB204" s="22">
        <v>0</v>
      </c>
      <c r="AC204" s="22">
        <v>0</v>
      </c>
      <c r="AD204" s="22">
        <v>0</v>
      </c>
      <c r="AE204" s="22">
        <v>0</v>
      </c>
      <c r="AF204" s="22">
        <f t="shared" ref="AF204:AF206" si="841">AD204+AE204</f>
        <v>0</v>
      </c>
      <c r="AG204" s="22">
        <v>5</v>
      </c>
      <c r="AH204" s="22">
        <f>1+1</f>
        <v>2</v>
      </c>
      <c r="AI204" s="22">
        <v>0</v>
      </c>
      <c r="AJ204" s="22">
        <v>1</v>
      </c>
      <c r="AK204" s="22">
        <f t="shared" ref="AK204:AK206" si="842">AI204+AJ204</f>
        <v>1</v>
      </c>
      <c r="AL204" s="22">
        <v>0</v>
      </c>
      <c r="AM204" s="22">
        <v>0</v>
      </c>
      <c r="AN204" s="22">
        <v>0</v>
      </c>
      <c r="AO204" s="22">
        <v>0</v>
      </c>
      <c r="AP204" s="22">
        <f t="shared" ref="AP204:AP206" si="843">AN204+AO204</f>
        <v>0</v>
      </c>
      <c r="AQ204" s="22">
        <f t="shared" ref="AQ204:AR206" si="844">C204+H204+AG204+M204+R204+W204+AB204</f>
        <v>50</v>
      </c>
      <c r="AR204" s="22">
        <f t="shared" si="844"/>
        <v>34</v>
      </c>
      <c r="AS204" s="23">
        <f t="shared" ref="AS204:AS206" si="845">E204+J204+O204+T204+Y204+AD204+AI204</f>
        <v>8</v>
      </c>
      <c r="AT204" s="23">
        <f t="shared" ref="AT204:AT206" si="846">F204+K204+P204+U204+Z204+AE204+AJ204</f>
        <v>7</v>
      </c>
      <c r="AU204" s="23">
        <f t="shared" ref="AU204:AU206" si="847">G204+L204+Q204+V204+AA204+AF204+AK204</f>
        <v>15</v>
      </c>
      <c r="AV204" s="24">
        <v>1</v>
      </c>
      <c r="AW204" s="23">
        <f t="shared" si="778"/>
        <v>8</v>
      </c>
      <c r="AX204" s="23">
        <f t="shared" si="779"/>
        <v>7</v>
      </c>
      <c r="AY204" s="23">
        <f t="shared" si="780"/>
        <v>15</v>
      </c>
      <c r="AZ204" s="23" t="str">
        <f t="shared" si="781"/>
        <v>0</v>
      </c>
      <c r="BA204" s="23" t="str">
        <f t="shared" si="782"/>
        <v>0</v>
      </c>
      <c r="BB204" s="23">
        <f t="shared" si="783"/>
        <v>0</v>
      </c>
    </row>
    <row r="205" spans="1:54" ht="24.95" customHeight="1" x14ac:dyDescent="0.3">
      <c r="A205" s="20"/>
      <c r="B205" s="21" t="s">
        <v>85</v>
      </c>
      <c r="C205" s="22">
        <v>4</v>
      </c>
      <c r="D205" s="22">
        <v>0</v>
      </c>
      <c r="E205" s="22">
        <v>0</v>
      </c>
      <c r="F205" s="22">
        <v>0</v>
      </c>
      <c r="G205" s="22">
        <f t="shared" si="836"/>
        <v>0</v>
      </c>
      <c r="H205" s="22">
        <v>5</v>
      </c>
      <c r="I205" s="22">
        <f>13+10</f>
        <v>23</v>
      </c>
      <c r="J205" s="22">
        <f>1+3</f>
        <v>4</v>
      </c>
      <c r="K205" s="22">
        <v>0</v>
      </c>
      <c r="L205" s="22">
        <f t="shared" si="837"/>
        <v>4</v>
      </c>
      <c r="M205" s="22">
        <v>0</v>
      </c>
      <c r="N205" s="22">
        <v>0</v>
      </c>
      <c r="O205" s="22">
        <v>0</v>
      </c>
      <c r="P205" s="22">
        <v>0</v>
      </c>
      <c r="Q205" s="22">
        <f t="shared" si="838"/>
        <v>0</v>
      </c>
      <c r="R205" s="22">
        <v>18</v>
      </c>
      <c r="S205" s="22">
        <v>15</v>
      </c>
      <c r="T205" s="22">
        <v>4</v>
      </c>
      <c r="U205" s="22">
        <v>2</v>
      </c>
      <c r="V205" s="22">
        <f t="shared" si="839"/>
        <v>6</v>
      </c>
      <c r="W205" s="22">
        <v>15</v>
      </c>
      <c r="X205" s="22">
        <v>19</v>
      </c>
      <c r="Y205" s="22">
        <v>10</v>
      </c>
      <c r="Z205" s="22">
        <v>3</v>
      </c>
      <c r="AA205" s="22">
        <f t="shared" si="840"/>
        <v>13</v>
      </c>
      <c r="AB205" s="22">
        <v>0</v>
      </c>
      <c r="AC205" s="22">
        <v>1</v>
      </c>
      <c r="AD205" s="22">
        <v>0</v>
      </c>
      <c r="AE205" s="22">
        <v>0</v>
      </c>
      <c r="AF205" s="22">
        <f t="shared" si="841"/>
        <v>0</v>
      </c>
      <c r="AG205" s="22">
        <v>5</v>
      </c>
      <c r="AH205" s="22">
        <v>3</v>
      </c>
      <c r="AI205" s="22">
        <v>0</v>
      </c>
      <c r="AJ205" s="22">
        <v>0</v>
      </c>
      <c r="AK205" s="22">
        <f t="shared" si="842"/>
        <v>0</v>
      </c>
      <c r="AL205" s="22">
        <v>0</v>
      </c>
      <c r="AM205" s="22">
        <v>0</v>
      </c>
      <c r="AN205" s="22">
        <v>0</v>
      </c>
      <c r="AO205" s="22">
        <v>0</v>
      </c>
      <c r="AP205" s="22">
        <f t="shared" si="843"/>
        <v>0</v>
      </c>
      <c r="AQ205" s="22">
        <f t="shared" si="844"/>
        <v>47</v>
      </c>
      <c r="AR205" s="22">
        <f t="shared" si="844"/>
        <v>61</v>
      </c>
      <c r="AS205" s="23">
        <f t="shared" si="845"/>
        <v>18</v>
      </c>
      <c r="AT205" s="23">
        <f t="shared" si="846"/>
        <v>5</v>
      </c>
      <c r="AU205" s="23">
        <f t="shared" si="847"/>
        <v>23</v>
      </c>
      <c r="AV205" s="24">
        <v>1</v>
      </c>
      <c r="AW205" s="23">
        <f t="shared" si="778"/>
        <v>18</v>
      </c>
      <c r="AX205" s="23">
        <f t="shared" si="779"/>
        <v>5</v>
      </c>
      <c r="AY205" s="23">
        <f t="shared" si="780"/>
        <v>23</v>
      </c>
      <c r="AZ205" s="23" t="str">
        <f t="shared" si="781"/>
        <v>0</v>
      </c>
      <c r="BA205" s="23" t="str">
        <f t="shared" si="782"/>
        <v>0</v>
      </c>
      <c r="BB205" s="23">
        <f t="shared" si="783"/>
        <v>0</v>
      </c>
    </row>
    <row r="206" spans="1:54" ht="24.95" customHeight="1" x14ac:dyDescent="0.3">
      <c r="A206" s="20"/>
      <c r="B206" s="21" t="s">
        <v>96</v>
      </c>
      <c r="C206" s="22">
        <v>9</v>
      </c>
      <c r="D206" s="22">
        <v>14</v>
      </c>
      <c r="E206" s="22">
        <v>1</v>
      </c>
      <c r="F206" s="22">
        <v>11</v>
      </c>
      <c r="G206" s="22">
        <f t="shared" si="836"/>
        <v>12</v>
      </c>
      <c r="H206" s="22">
        <v>9</v>
      </c>
      <c r="I206" s="22">
        <v>109</v>
      </c>
      <c r="J206" s="22">
        <v>8</v>
      </c>
      <c r="K206" s="22">
        <v>29</v>
      </c>
      <c r="L206" s="22">
        <f t="shared" si="837"/>
        <v>37</v>
      </c>
      <c r="M206" s="22">
        <v>0</v>
      </c>
      <c r="N206" s="22">
        <v>0</v>
      </c>
      <c r="O206" s="22">
        <v>0</v>
      </c>
      <c r="P206" s="22">
        <v>0</v>
      </c>
      <c r="Q206" s="22">
        <f t="shared" si="838"/>
        <v>0</v>
      </c>
      <c r="R206" s="22">
        <v>36</v>
      </c>
      <c r="S206" s="22">
        <v>55</v>
      </c>
      <c r="T206" s="22">
        <v>8</v>
      </c>
      <c r="U206" s="22">
        <v>21</v>
      </c>
      <c r="V206" s="22">
        <f t="shared" si="839"/>
        <v>29</v>
      </c>
      <c r="W206" s="22">
        <v>0</v>
      </c>
      <c r="X206" s="22">
        <v>0</v>
      </c>
      <c r="Y206" s="22">
        <v>0</v>
      </c>
      <c r="Z206" s="22">
        <v>0</v>
      </c>
      <c r="AA206" s="22">
        <f t="shared" si="840"/>
        <v>0</v>
      </c>
      <c r="AB206" s="22">
        <v>0</v>
      </c>
      <c r="AC206" s="22">
        <v>0</v>
      </c>
      <c r="AD206" s="22">
        <v>0</v>
      </c>
      <c r="AE206" s="22">
        <v>0</v>
      </c>
      <c r="AF206" s="22">
        <f t="shared" si="841"/>
        <v>0</v>
      </c>
      <c r="AG206" s="22">
        <v>0</v>
      </c>
      <c r="AH206" s="22">
        <v>0</v>
      </c>
      <c r="AI206" s="22">
        <v>0</v>
      </c>
      <c r="AJ206" s="22">
        <v>0</v>
      </c>
      <c r="AK206" s="22">
        <f t="shared" si="842"/>
        <v>0</v>
      </c>
      <c r="AL206" s="22">
        <v>0</v>
      </c>
      <c r="AM206" s="22">
        <v>0</v>
      </c>
      <c r="AN206" s="22">
        <v>0</v>
      </c>
      <c r="AO206" s="22">
        <v>0</v>
      </c>
      <c r="AP206" s="22">
        <f t="shared" si="843"/>
        <v>0</v>
      </c>
      <c r="AQ206" s="22">
        <f t="shared" si="844"/>
        <v>54</v>
      </c>
      <c r="AR206" s="22">
        <f t="shared" si="844"/>
        <v>178</v>
      </c>
      <c r="AS206" s="23">
        <f t="shared" si="845"/>
        <v>17</v>
      </c>
      <c r="AT206" s="23">
        <f t="shared" si="846"/>
        <v>61</v>
      </c>
      <c r="AU206" s="23">
        <f t="shared" si="847"/>
        <v>78</v>
      </c>
      <c r="AV206" s="24">
        <v>1</v>
      </c>
      <c r="AW206" s="23">
        <f t="shared" si="778"/>
        <v>17</v>
      </c>
      <c r="AX206" s="23">
        <f t="shared" si="779"/>
        <v>61</v>
      </c>
      <c r="AY206" s="23">
        <f t="shared" si="780"/>
        <v>78</v>
      </c>
      <c r="AZ206" s="23" t="str">
        <f t="shared" si="781"/>
        <v>0</v>
      </c>
      <c r="BA206" s="23" t="str">
        <f t="shared" si="782"/>
        <v>0</v>
      </c>
      <c r="BB206" s="23">
        <f t="shared" si="783"/>
        <v>0</v>
      </c>
    </row>
    <row r="207" spans="1:54" s="2" customFormat="1" ht="24.95" customHeight="1" x14ac:dyDescent="0.3">
      <c r="A207" s="4"/>
      <c r="B207" s="25" t="s">
        <v>58</v>
      </c>
      <c r="C207" s="46">
        <f>SUM(C204:C206)</f>
        <v>17</v>
      </c>
      <c r="D207" s="46">
        <f>SUM(D204:D206)</f>
        <v>15</v>
      </c>
      <c r="E207" s="46">
        <f t="shared" ref="E207:BB207" si="848">SUM(E204:E206)</f>
        <v>2</v>
      </c>
      <c r="F207" s="46">
        <f t="shared" si="848"/>
        <v>11</v>
      </c>
      <c r="G207" s="46">
        <f t="shared" si="848"/>
        <v>13</v>
      </c>
      <c r="H207" s="46">
        <f t="shared" si="848"/>
        <v>19</v>
      </c>
      <c r="I207" s="46">
        <f t="shared" ref="I207" si="849">SUM(I204:I206)</f>
        <v>148</v>
      </c>
      <c r="J207" s="46">
        <f t="shared" si="848"/>
        <v>14</v>
      </c>
      <c r="K207" s="46">
        <f t="shared" si="848"/>
        <v>33</v>
      </c>
      <c r="L207" s="46">
        <f t="shared" si="848"/>
        <v>47</v>
      </c>
      <c r="M207" s="46">
        <f t="shared" ref="M207:AF207" si="850">SUM(M204:M206)</f>
        <v>0</v>
      </c>
      <c r="N207" s="46">
        <f t="shared" ref="N207" si="851">SUM(N204:N206)</f>
        <v>0</v>
      </c>
      <c r="O207" s="46">
        <f t="shared" si="850"/>
        <v>0</v>
      </c>
      <c r="P207" s="46">
        <f t="shared" si="850"/>
        <v>0</v>
      </c>
      <c r="Q207" s="46">
        <f t="shared" si="850"/>
        <v>0</v>
      </c>
      <c r="R207" s="46">
        <f t="shared" si="850"/>
        <v>72</v>
      </c>
      <c r="S207" s="46">
        <f t="shared" ref="S207" si="852">SUM(S204:S206)</f>
        <v>79</v>
      </c>
      <c r="T207" s="46">
        <f t="shared" si="850"/>
        <v>16</v>
      </c>
      <c r="U207" s="46">
        <f t="shared" si="850"/>
        <v>25</v>
      </c>
      <c r="V207" s="46">
        <f t="shared" si="850"/>
        <v>41</v>
      </c>
      <c r="W207" s="46">
        <f t="shared" si="850"/>
        <v>33</v>
      </c>
      <c r="X207" s="46">
        <f t="shared" ref="X207" si="853">SUM(X204:X206)</f>
        <v>25</v>
      </c>
      <c r="Y207" s="46">
        <f t="shared" si="850"/>
        <v>11</v>
      </c>
      <c r="Z207" s="46">
        <f t="shared" si="850"/>
        <v>3</v>
      </c>
      <c r="AA207" s="46">
        <f t="shared" si="850"/>
        <v>14</v>
      </c>
      <c r="AB207" s="46">
        <f t="shared" si="850"/>
        <v>0</v>
      </c>
      <c r="AC207" s="46">
        <f t="shared" ref="AC207" si="854">SUM(AC204:AC206)</f>
        <v>1</v>
      </c>
      <c r="AD207" s="46">
        <f t="shared" si="850"/>
        <v>0</v>
      </c>
      <c r="AE207" s="46">
        <f t="shared" si="850"/>
        <v>0</v>
      </c>
      <c r="AF207" s="46">
        <f t="shared" si="850"/>
        <v>0</v>
      </c>
      <c r="AG207" s="46">
        <f t="shared" si="848"/>
        <v>10</v>
      </c>
      <c r="AH207" s="46">
        <f t="shared" ref="AH207" si="855">SUM(AH204:AH206)</f>
        <v>5</v>
      </c>
      <c r="AI207" s="46">
        <f t="shared" si="848"/>
        <v>0</v>
      </c>
      <c r="AJ207" s="46">
        <f t="shared" si="848"/>
        <v>1</v>
      </c>
      <c r="AK207" s="46">
        <f t="shared" si="848"/>
        <v>1</v>
      </c>
      <c r="AL207" s="46">
        <f t="shared" ref="AL207:AP207" si="856">SUM(AL204:AL206)</f>
        <v>0</v>
      </c>
      <c r="AM207" s="46">
        <f t="shared" si="856"/>
        <v>0</v>
      </c>
      <c r="AN207" s="46">
        <f t="shared" si="856"/>
        <v>0</v>
      </c>
      <c r="AO207" s="46">
        <f t="shared" si="856"/>
        <v>0</v>
      </c>
      <c r="AP207" s="46">
        <f t="shared" si="856"/>
        <v>0</v>
      </c>
      <c r="AQ207" s="46">
        <f t="shared" ref="AQ207:AR207" si="857">SUM(AQ204:AQ206)</f>
        <v>151</v>
      </c>
      <c r="AR207" s="46">
        <f t="shared" si="857"/>
        <v>273</v>
      </c>
      <c r="AS207" s="46">
        <f t="shared" si="848"/>
        <v>43</v>
      </c>
      <c r="AT207" s="46">
        <f t="shared" si="848"/>
        <v>73</v>
      </c>
      <c r="AU207" s="46">
        <f t="shared" si="848"/>
        <v>116</v>
      </c>
      <c r="AV207" s="47"/>
      <c r="AW207" s="46">
        <f t="shared" si="848"/>
        <v>43</v>
      </c>
      <c r="AX207" s="46">
        <f t="shared" si="848"/>
        <v>73</v>
      </c>
      <c r="AY207" s="46">
        <f t="shared" si="848"/>
        <v>116</v>
      </c>
      <c r="AZ207" s="46">
        <f t="shared" si="848"/>
        <v>0</v>
      </c>
      <c r="BA207" s="26">
        <f t="shared" si="848"/>
        <v>0</v>
      </c>
      <c r="BB207" s="26">
        <f t="shared" si="848"/>
        <v>0</v>
      </c>
    </row>
    <row r="208" spans="1:54" s="2" customFormat="1" ht="24.95" customHeight="1" x14ac:dyDescent="0.3">
      <c r="A208" s="4"/>
      <c r="B208" s="25" t="s">
        <v>60</v>
      </c>
      <c r="C208" s="46">
        <f>C202+C207</f>
        <v>74</v>
      </c>
      <c r="D208" s="46">
        <f>D202+D207</f>
        <v>35</v>
      </c>
      <c r="E208" s="46">
        <f t="shared" ref="E208:BB208" si="858">E202+E207</f>
        <v>7</v>
      </c>
      <c r="F208" s="46">
        <f t="shared" si="858"/>
        <v>20</v>
      </c>
      <c r="G208" s="46">
        <f t="shared" si="858"/>
        <v>27</v>
      </c>
      <c r="H208" s="46">
        <f t="shared" si="858"/>
        <v>86</v>
      </c>
      <c r="I208" s="46">
        <f t="shared" ref="I208" si="859">I202+I207</f>
        <v>273</v>
      </c>
      <c r="J208" s="46">
        <f t="shared" si="858"/>
        <v>28</v>
      </c>
      <c r="K208" s="46">
        <f t="shared" si="858"/>
        <v>66</v>
      </c>
      <c r="L208" s="46">
        <f t="shared" si="858"/>
        <v>94</v>
      </c>
      <c r="M208" s="46">
        <f t="shared" ref="M208:AF208" si="860">M202+M207</f>
        <v>46</v>
      </c>
      <c r="N208" s="46">
        <f t="shared" ref="N208" si="861">N202+N207</f>
        <v>44</v>
      </c>
      <c r="O208" s="46">
        <f t="shared" si="860"/>
        <v>16</v>
      </c>
      <c r="P208" s="46">
        <f t="shared" si="860"/>
        <v>17</v>
      </c>
      <c r="Q208" s="46">
        <f t="shared" si="860"/>
        <v>33</v>
      </c>
      <c r="R208" s="46">
        <f t="shared" si="860"/>
        <v>197</v>
      </c>
      <c r="S208" s="46">
        <f t="shared" ref="S208" si="862">S202+S207</f>
        <v>189</v>
      </c>
      <c r="T208" s="46">
        <f t="shared" si="860"/>
        <v>29</v>
      </c>
      <c r="U208" s="46">
        <f t="shared" si="860"/>
        <v>48</v>
      </c>
      <c r="V208" s="46">
        <f t="shared" si="860"/>
        <v>77</v>
      </c>
      <c r="W208" s="46">
        <f t="shared" si="860"/>
        <v>192</v>
      </c>
      <c r="X208" s="46">
        <f t="shared" ref="X208" si="863">X202+X207</f>
        <v>189</v>
      </c>
      <c r="Y208" s="46">
        <f t="shared" si="860"/>
        <v>47</v>
      </c>
      <c r="Z208" s="46">
        <f t="shared" si="860"/>
        <v>26</v>
      </c>
      <c r="AA208" s="46">
        <f t="shared" si="860"/>
        <v>73</v>
      </c>
      <c r="AB208" s="46">
        <f t="shared" si="860"/>
        <v>0</v>
      </c>
      <c r="AC208" s="46">
        <f t="shared" ref="AC208" si="864">AC202+AC207</f>
        <v>13</v>
      </c>
      <c r="AD208" s="46">
        <f t="shared" si="860"/>
        <v>8</v>
      </c>
      <c r="AE208" s="46">
        <f t="shared" si="860"/>
        <v>0</v>
      </c>
      <c r="AF208" s="46">
        <f t="shared" si="860"/>
        <v>8</v>
      </c>
      <c r="AG208" s="46">
        <f t="shared" si="858"/>
        <v>55</v>
      </c>
      <c r="AH208" s="46">
        <f t="shared" ref="AH208" si="865">AH202+AH207</f>
        <v>58</v>
      </c>
      <c r="AI208" s="46">
        <f t="shared" si="858"/>
        <v>22</v>
      </c>
      <c r="AJ208" s="46">
        <f t="shared" si="858"/>
        <v>10</v>
      </c>
      <c r="AK208" s="46">
        <f t="shared" si="858"/>
        <v>32</v>
      </c>
      <c r="AL208" s="46">
        <f t="shared" ref="AL208:AP208" si="866">AL202+AL207</f>
        <v>0</v>
      </c>
      <c r="AM208" s="46">
        <f t="shared" si="866"/>
        <v>0</v>
      </c>
      <c r="AN208" s="46">
        <f t="shared" si="866"/>
        <v>0</v>
      </c>
      <c r="AO208" s="46">
        <f t="shared" si="866"/>
        <v>0</v>
      </c>
      <c r="AP208" s="46">
        <f t="shared" si="866"/>
        <v>0</v>
      </c>
      <c r="AQ208" s="46">
        <f t="shared" ref="AQ208:AR208" si="867">AQ202+AQ207</f>
        <v>650</v>
      </c>
      <c r="AR208" s="46">
        <f t="shared" si="867"/>
        <v>801</v>
      </c>
      <c r="AS208" s="46">
        <f t="shared" si="858"/>
        <v>157</v>
      </c>
      <c r="AT208" s="46">
        <f t="shared" si="858"/>
        <v>187</v>
      </c>
      <c r="AU208" s="46">
        <f t="shared" si="858"/>
        <v>344</v>
      </c>
      <c r="AV208" s="47"/>
      <c r="AW208" s="46">
        <f t="shared" si="858"/>
        <v>99</v>
      </c>
      <c r="AX208" s="46">
        <f t="shared" si="858"/>
        <v>101</v>
      </c>
      <c r="AY208" s="46">
        <f t="shared" si="858"/>
        <v>200</v>
      </c>
      <c r="AZ208" s="46">
        <f t="shared" si="858"/>
        <v>58</v>
      </c>
      <c r="BA208" s="26">
        <f t="shared" si="858"/>
        <v>86</v>
      </c>
      <c r="BB208" s="26">
        <f t="shared" si="858"/>
        <v>144</v>
      </c>
    </row>
    <row r="209" spans="1:54" s="2" customFormat="1" ht="24.95" customHeight="1" x14ac:dyDescent="0.3">
      <c r="A209" s="29"/>
      <c r="B209" s="30" t="s">
        <v>41</v>
      </c>
      <c r="C209" s="57">
        <f>C208</f>
        <v>74</v>
      </c>
      <c r="D209" s="57">
        <f>D208</f>
        <v>35</v>
      </c>
      <c r="E209" s="57">
        <f t="shared" ref="E209:BB209" si="868">E208</f>
        <v>7</v>
      </c>
      <c r="F209" s="57">
        <f t="shared" si="868"/>
        <v>20</v>
      </c>
      <c r="G209" s="57">
        <f t="shared" si="868"/>
        <v>27</v>
      </c>
      <c r="H209" s="57">
        <f t="shared" si="868"/>
        <v>86</v>
      </c>
      <c r="I209" s="57">
        <f t="shared" ref="I209" si="869">I208</f>
        <v>273</v>
      </c>
      <c r="J209" s="57">
        <f t="shared" si="868"/>
        <v>28</v>
      </c>
      <c r="K209" s="57">
        <f t="shared" si="868"/>
        <v>66</v>
      </c>
      <c r="L209" s="57">
        <f t="shared" si="868"/>
        <v>94</v>
      </c>
      <c r="M209" s="57">
        <f t="shared" ref="M209:AF209" si="870">M208</f>
        <v>46</v>
      </c>
      <c r="N209" s="57">
        <f t="shared" ref="N209" si="871">N208</f>
        <v>44</v>
      </c>
      <c r="O209" s="57">
        <f t="shared" si="870"/>
        <v>16</v>
      </c>
      <c r="P209" s="57">
        <f t="shared" si="870"/>
        <v>17</v>
      </c>
      <c r="Q209" s="57">
        <f t="shared" si="870"/>
        <v>33</v>
      </c>
      <c r="R209" s="57">
        <f t="shared" si="870"/>
        <v>197</v>
      </c>
      <c r="S209" s="57">
        <f t="shared" ref="S209" si="872">S208</f>
        <v>189</v>
      </c>
      <c r="T209" s="57">
        <f t="shared" si="870"/>
        <v>29</v>
      </c>
      <c r="U209" s="57">
        <f t="shared" si="870"/>
        <v>48</v>
      </c>
      <c r="V209" s="57">
        <f t="shared" si="870"/>
        <v>77</v>
      </c>
      <c r="W209" s="57">
        <f t="shared" si="870"/>
        <v>192</v>
      </c>
      <c r="X209" s="57">
        <f t="shared" ref="X209" si="873">X208</f>
        <v>189</v>
      </c>
      <c r="Y209" s="57">
        <f t="shared" si="870"/>
        <v>47</v>
      </c>
      <c r="Z209" s="57">
        <f t="shared" si="870"/>
        <v>26</v>
      </c>
      <c r="AA209" s="57">
        <f t="shared" si="870"/>
        <v>73</v>
      </c>
      <c r="AB209" s="57">
        <f t="shared" si="870"/>
        <v>0</v>
      </c>
      <c r="AC209" s="57">
        <f t="shared" ref="AC209" si="874">AC208</f>
        <v>13</v>
      </c>
      <c r="AD209" s="57">
        <f t="shared" si="870"/>
        <v>8</v>
      </c>
      <c r="AE209" s="57">
        <f t="shared" si="870"/>
        <v>0</v>
      </c>
      <c r="AF209" s="57">
        <f t="shared" si="870"/>
        <v>8</v>
      </c>
      <c r="AG209" s="57">
        <f t="shared" si="868"/>
        <v>55</v>
      </c>
      <c r="AH209" s="57">
        <f t="shared" ref="AH209" si="875">AH208</f>
        <v>58</v>
      </c>
      <c r="AI209" s="57">
        <f t="shared" si="868"/>
        <v>22</v>
      </c>
      <c r="AJ209" s="57">
        <f t="shared" si="868"/>
        <v>10</v>
      </c>
      <c r="AK209" s="57">
        <f t="shared" si="868"/>
        <v>32</v>
      </c>
      <c r="AL209" s="57">
        <f t="shared" ref="AL209:AP209" si="876">AL208</f>
        <v>0</v>
      </c>
      <c r="AM209" s="57">
        <f t="shared" si="876"/>
        <v>0</v>
      </c>
      <c r="AN209" s="57">
        <f t="shared" si="876"/>
        <v>0</v>
      </c>
      <c r="AO209" s="57">
        <f t="shared" si="876"/>
        <v>0</v>
      </c>
      <c r="AP209" s="57">
        <f t="shared" si="876"/>
        <v>0</v>
      </c>
      <c r="AQ209" s="57">
        <f t="shared" ref="AQ209:AR209" si="877">AQ208</f>
        <v>650</v>
      </c>
      <c r="AR209" s="57">
        <f t="shared" si="877"/>
        <v>801</v>
      </c>
      <c r="AS209" s="57">
        <f t="shared" si="868"/>
        <v>157</v>
      </c>
      <c r="AT209" s="57">
        <f t="shared" si="868"/>
        <v>187</v>
      </c>
      <c r="AU209" s="57">
        <f t="shared" si="868"/>
        <v>344</v>
      </c>
      <c r="AV209" s="58"/>
      <c r="AW209" s="57">
        <f t="shared" si="868"/>
        <v>99</v>
      </c>
      <c r="AX209" s="57">
        <f t="shared" si="868"/>
        <v>101</v>
      </c>
      <c r="AY209" s="57">
        <f t="shared" si="868"/>
        <v>200</v>
      </c>
      <c r="AZ209" s="57">
        <f t="shared" si="868"/>
        <v>58</v>
      </c>
      <c r="BA209" s="31">
        <f t="shared" si="868"/>
        <v>86</v>
      </c>
      <c r="BB209" s="31">
        <f t="shared" si="868"/>
        <v>144</v>
      </c>
    </row>
    <row r="210" spans="1:54" ht="24.95" customHeight="1" x14ac:dyDescent="0.3">
      <c r="A210" s="4" t="s">
        <v>51</v>
      </c>
      <c r="B210" s="5"/>
      <c r="C210" s="33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5"/>
      <c r="AT210" s="35"/>
      <c r="AU210" s="35"/>
      <c r="AV210" s="36"/>
      <c r="AW210" s="35"/>
      <c r="AX210" s="35"/>
      <c r="AY210" s="35"/>
      <c r="AZ210" s="35"/>
      <c r="BA210" s="35"/>
      <c r="BB210" s="37"/>
    </row>
    <row r="211" spans="1:54" ht="24.95" customHeight="1" x14ac:dyDescent="0.3">
      <c r="A211" s="4"/>
      <c r="B211" s="11" t="s">
        <v>59</v>
      </c>
      <c r="C211" s="33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5"/>
      <c r="AT211" s="35"/>
      <c r="AU211" s="35"/>
      <c r="AV211" s="36"/>
      <c r="AW211" s="35"/>
      <c r="AX211" s="35"/>
      <c r="AY211" s="35"/>
      <c r="AZ211" s="35"/>
      <c r="BA211" s="35"/>
      <c r="BB211" s="37"/>
    </row>
    <row r="212" spans="1:54" ht="24.95" customHeight="1" x14ac:dyDescent="0.3">
      <c r="A212" s="12"/>
      <c r="B212" s="5" t="s">
        <v>68</v>
      </c>
      <c r="C212" s="44"/>
      <c r="D212" s="127"/>
      <c r="E212" s="40"/>
      <c r="F212" s="40"/>
      <c r="G212" s="34"/>
      <c r="H212" s="40"/>
      <c r="I212" s="40"/>
      <c r="J212" s="40"/>
      <c r="K212" s="40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40"/>
      <c r="AH212" s="40"/>
      <c r="AI212" s="40"/>
      <c r="AJ212" s="40"/>
      <c r="AK212" s="34"/>
      <c r="AL212" s="34"/>
      <c r="AM212" s="34"/>
      <c r="AN212" s="34"/>
      <c r="AO212" s="34"/>
      <c r="AP212" s="34"/>
      <c r="AQ212" s="34"/>
      <c r="AR212" s="34"/>
      <c r="AS212" s="35"/>
      <c r="AT212" s="35"/>
      <c r="AU212" s="35"/>
      <c r="AV212" s="45"/>
      <c r="AW212" s="35"/>
      <c r="AX212" s="35"/>
      <c r="AY212" s="35"/>
      <c r="AZ212" s="35"/>
      <c r="BA212" s="35"/>
      <c r="BB212" s="37"/>
    </row>
    <row r="213" spans="1:54" ht="24.95" customHeight="1" x14ac:dyDescent="0.3">
      <c r="A213" s="20"/>
      <c r="B213" s="48" t="s">
        <v>95</v>
      </c>
      <c r="C213" s="22">
        <v>5</v>
      </c>
      <c r="D213" s="22">
        <v>7</v>
      </c>
      <c r="E213" s="22">
        <v>3</v>
      </c>
      <c r="F213" s="22">
        <v>6</v>
      </c>
      <c r="G213" s="22">
        <f t="shared" ref="G213:G218" si="878">E213+F213</f>
        <v>9</v>
      </c>
      <c r="H213" s="22">
        <v>35</v>
      </c>
      <c r="I213" s="22">
        <f>43+36</f>
        <v>79</v>
      </c>
      <c r="J213" s="22">
        <f>7+7</f>
        <v>14</v>
      </c>
      <c r="K213" s="22">
        <f>26+7</f>
        <v>33</v>
      </c>
      <c r="L213" s="22">
        <f t="shared" ref="L213:L218" si="879">J213+K213</f>
        <v>47</v>
      </c>
      <c r="M213" s="22">
        <v>5</v>
      </c>
      <c r="N213" s="22">
        <v>9</v>
      </c>
      <c r="O213" s="22">
        <v>2</v>
      </c>
      <c r="P213" s="22">
        <v>7</v>
      </c>
      <c r="Q213" s="22">
        <f t="shared" ref="Q213:Q218" si="880">O213+P213</f>
        <v>9</v>
      </c>
      <c r="R213" s="22">
        <v>15</v>
      </c>
      <c r="S213" s="22">
        <v>24</v>
      </c>
      <c r="T213" s="22">
        <v>2</v>
      </c>
      <c r="U213" s="22">
        <v>9</v>
      </c>
      <c r="V213" s="22">
        <f t="shared" ref="V213:V218" si="881">T213+U213</f>
        <v>11</v>
      </c>
      <c r="W213" s="22">
        <v>10</v>
      </c>
      <c r="X213" s="22">
        <v>20</v>
      </c>
      <c r="Y213" s="22">
        <v>1</v>
      </c>
      <c r="Z213" s="22">
        <v>5</v>
      </c>
      <c r="AA213" s="22">
        <f t="shared" ref="AA213:AA218" si="882">Y213+Z213</f>
        <v>6</v>
      </c>
      <c r="AB213" s="22">
        <v>0</v>
      </c>
      <c r="AC213" s="22">
        <v>6</v>
      </c>
      <c r="AD213" s="22">
        <v>1</v>
      </c>
      <c r="AE213" s="22">
        <v>3</v>
      </c>
      <c r="AF213" s="22">
        <f t="shared" ref="AF213:AF218" si="883">AD213+AE213</f>
        <v>4</v>
      </c>
      <c r="AG213" s="22">
        <v>0</v>
      </c>
      <c r="AH213" s="22">
        <v>0</v>
      </c>
      <c r="AI213" s="22">
        <v>0</v>
      </c>
      <c r="AJ213" s="22">
        <v>0</v>
      </c>
      <c r="AK213" s="22">
        <f t="shared" ref="AK213:AK218" si="884">AI213+AJ213</f>
        <v>0</v>
      </c>
      <c r="AL213" s="22">
        <v>0</v>
      </c>
      <c r="AM213" s="22">
        <v>0</v>
      </c>
      <c r="AN213" s="22">
        <v>0</v>
      </c>
      <c r="AO213" s="22">
        <v>0</v>
      </c>
      <c r="AP213" s="22">
        <f t="shared" ref="AP213:AP218" si="885">AN213+AO213</f>
        <v>0</v>
      </c>
      <c r="AQ213" s="22">
        <f t="shared" ref="AQ213:AR218" si="886">C213+H213+AG213+M213+R213+W213+AB213</f>
        <v>70</v>
      </c>
      <c r="AR213" s="22">
        <f t="shared" si="886"/>
        <v>145</v>
      </c>
      <c r="AS213" s="23">
        <f t="shared" ref="AS213:AS218" si="887">E213+J213+O213+T213+Y213+AD213+AI213</f>
        <v>23</v>
      </c>
      <c r="AT213" s="23">
        <f t="shared" ref="AT213:AT218" si="888">F213+K213+P213+U213+Z213+AE213+AJ213</f>
        <v>63</v>
      </c>
      <c r="AU213" s="23">
        <f t="shared" ref="AU213:AU218" si="889">G213+L213+Q213+V213+AA213+AF213+AK213</f>
        <v>86</v>
      </c>
      <c r="AV213" s="24">
        <v>2</v>
      </c>
      <c r="AW213" s="23" t="str">
        <f t="shared" si="778"/>
        <v>0</v>
      </c>
      <c r="AX213" s="23" t="str">
        <f t="shared" si="779"/>
        <v>0</v>
      </c>
      <c r="AY213" s="23">
        <f t="shared" si="780"/>
        <v>0</v>
      </c>
      <c r="AZ213" s="23">
        <f t="shared" si="781"/>
        <v>23</v>
      </c>
      <c r="BA213" s="23">
        <f t="shared" si="782"/>
        <v>63</v>
      </c>
      <c r="BB213" s="23">
        <f t="shared" si="783"/>
        <v>86</v>
      </c>
    </row>
    <row r="214" spans="1:54" ht="24.95" customHeight="1" x14ac:dyDescent="0.3">
      <c r="A214" s="20"/>
      <c r="B214" s="21" t="s">
        <v>72</v>
      </c>
      <c r="C214" s="22">
        <v>5</v>
      </c>
      <c r="D214" s="22">
        <v>18</v>
      </c>
      <c r="E214" s="22">
        <v>9</v>
      </c>
      <c r="F214" s="22">
        <v>3</v>
      </c>
      <c r="G214" s="22">
        <f t="shared" si="878"/>
        <v>12</v>
      </c>
      <c r="H214" s="22">
        <v>30</v>
      </c>
      <c r="I214" s="22">
        <v>90</v>
      </c>
      <c r="J214" s="22">
        <v>16</v>
      </c>
      <c r="K214" s="22">
        <v>18</v>
      </c>
      <c r="L214" s="22">
        <f t="shared" si="879"/>
        <v>34</v>
      </c>
      <c r="M214" s="22">
        <v>10</v>
      </c>
      <c r="N214" s="22">
        <v>57</v>
      </c>
      <c r="O214" s="22">
        <v>10</v>
      </c>
      <c r="P214" s="22">
        <v>1</v>
      </c>
      <c r="Q214" s="22">
        <f t="shared" si="880"/>
        <v>11</v>
      </c>
      <c r="R214" s="22">
        <v>25</v>
      </c>
      <c r="S214" s="22">
        <v>72</v>
      </c>
      <c r="T214" s="22">
        <v>12</v>
      </c>
      <c r="U214" s="22">
        <v>8</v>
      </c>
      <c r="V214" s="22">
        <f t="shared" si="881"/>
        <v>20</v>
      </c>
      <c r="W214" s="22">
        <v>5</v>
      </c>
      <c r="X214" s="22">
        <v>10</v>
      </c>
      <c r="Y214" s="22">
        <v>2</v>
      </c>
      <c r="Z214" s="22">
        <v>1</v>
      </c>
      <c r="AA214" s="22">
        <f t="shared" si="882"/>
        <v>3</v>
      </c>
      <c r="AB214" s="22">
        <v>0</v>
      </c>
      <c r="AC214" s="22">
        <v>8</v>
      </c>
      <c r="AD214" s="22">
        <v>3</v>
      </c>
      <c r="AE214" s="22">
        <v>0</v>
      </c>
      <c r="AF214" s="22">
        <f t="shared" si="883"/>
        <v>3</v>
      </c>
      <c r="AG214" s="22">
        <v>0</v>
      </c>
      <c r="AH214" s="22">
        <v>0</v>
      </c>
      <c r="AI214" s="22">
        <v>0</v>
      </c>
      <c r="AJ214" s="22">
        <v>0</v>
      </c>
      <c r="AK214" s="22">
        <f t="shared" si="884"/>
        <v>0</v>
      </c>
      <c r="AL214" s="22">
        <v>0</v>
      </c>
      <c r="AM214" s="22">
        <v>0</v>
      </c>
      <c r="AN214" s="22">
        <v>0</v>
      </c>
      <c r="AO214" s="22">
        <v>0</v>
      </c>
      <c r="AP214" s="22">
        <f t="shared" si="885"/>
        <v>0</v>
      </c>
      <c r="AQ214" s="22">
        <f t="shared" si="886"/>
        <v>75</v>
      </c>
      <c r="AR214" s="22">
        <f t="shared" si="886"/>
        <v>255</v>
      </c>
      <c r="AS214" s="23">
        <f t="shared" si="887"/>
        <v>52</v>
      </c>
      <c r="AT214" s="23">
        <f t="shared" si="888"/>
        <v>31</v>
      </c>
      <c r="AU214" s="23">
        <f t="shared" si="889"/>
        <v>83</v>
      </c>
      <c r="AV214" s="24">
        <v>2</v>
      </c>
      <c r="AW214" s="23" t="str">
        <f t="shared" si="778"/>
        <v>0</v>
      </c>
      <c r="AX214" s="23" t="str">
        <f t="shared" si="779"/>
        <v>0</v>
      </c>
      <c r="AY214" s="23">
        <f t="shared" si="780"/>
        <v>0</v>
      </c>
      <c r="AZ214" s="23">
        <f t="shared" si="781"/>
        <v>52</v>
      </c>
      <c r="BA214" s="23">
        <f t="shared" si="782"/>
        <v>31</v>
      </c>
      <c r="BB214" s="23">
        <f t="shared" si="783"/>
        <v>83</v>
      </c>
    </row>
    <row r="215" spans="1:54" ht="24.95" customHeight="1" x14ac:dyDescent="0.3">
      <c r="A215" s="20"/>
      <c r="B215" s="21" t="s">
        <v>34</v>
      </c>
      <c r="C215" s="22">
        <v>5</v>
      </c>
      <c r="D215" s="22">
        <v>1</v>
      </c>
      <c r="E215" s="22">
        <v>0</v>
      </c>
      <c r="F215" s="22">
        <v>1</v>
      </c>
      <c r="G215" s="22">
        <f t="shared" si="878"/>
        <v>1</v>
      </c>
      <c r="H215" s="22">
        <v>35</v>
      </c>
      <c r="I215" s="22">
        <f>51+44</f>
        <v>95</v>
      </c>
      <c r="J215" s="22">
        <f>16+11</f>
        <v>27</v>
      </c>
      <c r="K215" s="22">
        <f>20+12</f>
        <v>32</v>
      </c>
      <c r="L215" s="22">
        <f t="shared" si="879"/>
        <v>59</v>
      </c>
      <c r="M215" s="22">
        <v>5</v>
      </c>
      <c r="N215" s="22">
        <v>16</v>
      </c>
      <c r="O215" s="22">
        <v>5</v>
      </c>
      <c r="P215" s="22">
        <v>1</v>
      </c>
      <c r="Q215" s="22">
        <f t="shared" si="880"/>
        <v>6</v>
      </c>
      <c r="R215" s="22">
        <v>20</v>
      </c>
      <c r="S215" s="22">
        <v>36</v>
      </c>
      <c r="T215" s="22">
        <v>9</v>
      </c>
      <c r="U215" s="22">
        <v>10</v>
      </c>
      <c r="V215" s="22">
        <f t="shared" si="881"/>
        <v>19</v>
      </c>
      <c r="W215" s="22">
        <v>5</v>
      </c>
      <c r="X215" s="22">
        <v>10</v>
      </c>
      <c r="Y215" s="22">
        <v>3</v>
      </c>
      <c r="Z215" s="22">
        <v>4</v>
      </c>
      <c r="AA215" s="22">
        <f t="shared" si="882"/>
        <v>7</v>
      </c>
      <c r="AB215" s="22">
        <v>0</v>
      </c>
      <c r="AC215" s="22">
        <v>2</v>
      </c>
      <c r="AD215" s="22">
        <v>0</v>
      </c>
      <c r="AE215" s="22">
        <v>1</v>
      </c>
      <c r="AF215" s="22">
        <f t="shared" si="883"/>
        <v>1</v>
      </c>
      <c r="AG215" s="22">
        <v>0</v>
      </c>
      <c r="AH215" s="22">
        <v>0</v>
      </c>
      <c r="AI215" s="22">
        <v>0</v>
      </c>
      <c r="AJ215" s="22">
        <v>0</v>
      </c>
      <c r="AK215" s="22">
        <f t="shared" si="884"/>
        <v>0</v>
      </c>
      <c r="AL215" s="22">
        <v>0</v>
      </c>
      <c r="AM215" s="22">
        <v>0</v>
      </c>
      <c r="AN215" s="22">
        <v>0</v>
      </c>
      <c r="AO215" s="22">
        <v>0</v>
      </c>
      <c r="AP215" s="22">
        <f t="shared" si="885"/>
        <v>0</v>
      </c>
      <c r="AQ215" s="22">
        <f t="shared" si="886"/>
        <v>70</v>
      </c>
      <c r="AR215" s="22">
        <f t="shared" si="886"/>
        <v>160</v>
      </c>
      <c r="AS215" s="23">
        <f t="shared" si="887"/>
        <v>44</v>
      </c>
      <c r="AT215" s="23">
        <f t="shared" si="888"/>
        <v>49</v>
      </c>
      <c r="AU215" s="23">
        <f t="shared" si="889"/>
        <v>93</v>
      </c>
      <c r="AV215" s="24">
        <v>2</v>
      </c>
      <c r="AW215" s="23" t="str">
        <f t="shared" si="778"/>
        <v>0</v>
      </c>
      <c r="AX215" s="23" t="str">
        <f t="shared" si="779"/>
        <v>0</v>
      </c>
      <c r="AY215" s="23">
        <f t="shared" si="780"/>
        <v>0</v>
      </c>
      <c r="AZ215" s="23">
        <f t="shared" si="781"/>
        <v>44</v>
      </c>
      <c r="BA215" s="23">
        <f t="shared" si="782"/>
        <v>49</v>
      </c>
      <c r="BB215" s="23">
        <f t="shared" si="783"/>
        <v>93</v>
      </c>
    </row>
    <row r="216" spans="1:54" s="2" customFormat="1" ht="24.95" customHeight="1" x14ac:dyDescent="0.3">
      <c r="A216" s="4"/>
      <c r="B216" s="21" t="s">
        <v>114</v>
      </c>
      <c r="C216" s="22">
        <v>5</v>
      </c>
      <c r="D216" s="22">
        <v>3</v>
      </c>
      <c r="E216" s="22">
        <v>0</v>
      </c>
      <c r="F216" s="22">
        <v>2</v>
      </c>
      <c r="G216" s="22">
        <f t="shared" si="878"/>
        <v>2</v>
      </c>
      <c r="H216" s="22">
        <v>20</v>
      </c>
      <c r="I216" s="22">
        <f>6+9</f>
        <v>15</v>
      </c>
      <c r="J216" s="22">
        <f>1+4</f>
        <v>5</v>
      </c>
      <c r="K216" s="22">
        <f>5+11</f>
        <v>16</v>
      </c>
      <c r="L216" s="22">
        <f t="shared" si="879"/>
        <v>21</v>
      </c>
      <c r="M216" s="22">
        <v>5</v>
      </c>
      <c r="N216" s="22">
        <f>6+19</f>
        <v>25</v>
      </c>
      <c r="O216" s="22">
        <f>3+8</f>
        <v>11</v>
      </c>
      <c r="P216" s="22">
        <f>2+3</f>
        <v>5</v>
      </c>
      <c r="Q216" s="22">
        <f t="shared" si="880"/>
        <v>16</v>
      </c>
      <c r="R216" s="22">
        <v>5</v>
      </c>
      <c r="S216" s="22">
        <v>3</v>
      </c>
      <c r="T216" s="22">
        <v>9</v>
      </c>
      <c r="U216" s="22">
        <v>4</v>
      </c>
      <c r="V216" s="22">
        <f t="shared" si="881"/>
        <v>13</v>
      </c>
      <c r="W216" s="22">
        <v>10</v>
      </c>
      <c r="X216" s="22">
        <v>25</v>
      </c>
      <c r="Y216" s="22">
        <v>8</v>
      </c>
      <c r="Z216" s="22">
        <v>1</v>
      </c>
      <c r="AA216" s="22">
        <f t="shared" si="882"/>
        <v>9</v>
      </c>
      <c r="AB216" s="22">
        <v>0</v>
      </c>
      <c r="AC216" s="22">
        <v>1</v>
      </c>
      <c r="AD216" s="22">
        <v>0</v>
      </c>
      <c r="AE216" s="22">
        <v>1</v>
      </c>
      <c r="AF216" s="22">
        <f t="shared" si="883"/>
        <v>1</v>
      </c>
      <c r="AG216" s="22">
        <v>0</v>
      </c>
      <c r="AH216" s="22">
        <v>0</v>
      </c>
      <c r="AI216" s="22">
        <v>0</v>
      </c>
      <c r="AJ216" s="22">
        <v>0</v>
      </c>
      <c r="AK216" s="22">
        <f t="shared" si="884"/>
        <v>0</v>
      </c>
      <c r="AL216" s="22">
        <v>0</v>
      </c>
      <c r="AM216" s="22">
        <v>0</v>
      </c>
      <c r="AN216" s="22">
        <v>0</v>
      </c>
      <c r="AO216" s="22">
        <v>0</v>
      </c>
      <c r="AP216" s="22">
        <f t="shared" si="885"/>
        <v>0</v>
      </c>
      <c r="AQ216" s="22">
        <f t="shared" si="886"/>
        <v>45</v>
      </c>
      <c r="AR216" s="22">
        <f t="shared" si="886"/>
        <v>72</v>
      </c>
      <c r="AS216" s="23">
        <f t="shared" si="887"/>
        <v>33</v>
      </c>
      <c r="AT216" s="23">
        <f t="shared" si="888"/>
        <v>29</v>
      </c>
      <c r="AU216" s="23">
        <f t="shared" si="889"/>
        <v>62</v>
      </c>
      <c r="AV216" s="24">
        <v>2</v>
      </c>
      <c r="AW216" s="23" t="str">
        <f t="shared" si="778"/>
        <v>0</v>
      </c>
      <c r="AX216" s="23" t="str">
        <f t="shared" si="779"/>
        <v>0</v>
      </c>
      <c r="AY216" s="23">
        <f t="shared" si="780"/>
        <v>0</v>
      </c>
      <c r="AZ216" s="23">
        <f t="shared" si="781"/>
        <v>33</v>
      </c>
      <c r="BA216" s="23">
        <f t="shared" si="782"/>
        <v>29</v>
      </c>
      <c r="BB216" s="23">
        <f t="shared" si="783"/>
        <v>62</v>
      </c>
    </row>
    <row r="217" spans="1:54" ht="24.95" customHeight="1" x14ac:dyDescent="0.3">
      <c r="A217" s="20"/>
      <c r="B217" s="21" t="s">
        <v>35</v>
      </c>
      <c r="C217" s="22">
        <v>5</v>
      </c>
      <c r="D217" s="22">
        <v>12</v>
      </c>
      <c r="E217" s="22">
        <v>8</v>
      </c>
      <c r="F217" s="22">
        <v>0</v>
      </c>
      <c r="G217" s="22">
        <f t="shared" si="878"/>
        <v>8</v>
      </c>
      <c r="H217" s="22">
        <v>20</v>
      </c>
      <c r="I217" s="22">
        <v>42</v>
      </c>
      <c r="J217" s="22">
        <v>11</v>
      </c>
      <c r="K217" s="22">
        <v>13</v>
      </c>
      <c r="L217" s="22">
        <f t="shared" si="879"/>
        <v>24</v>
      </c>
      <c r="M217" s="22">
        <v>5</v>
      </c>
      <c r="N217" s="22">
        <v>42</v>
      </c>
      <c r="O217" s="22">
        <v>9</v>
      </c>
      <c r="P217" s="22">
        <v>4</v>
      </c>
      <c r="Q217" s="22">
        <f t="shared" si="880"/>
        <v>13</v>
      </c>
      <c r="R217" s="22">
        <v>5</v>
      </c>
      <c r="S217" s="22">
        <v>34</v>
      </c>
      <c r="T217" s="22">
        <v>4</v>
      </c>
      <c r="U217" s="22">
        <v>5</v>
      </c>
      <c r="V217" s="22">
        <f t="shared" si="881"/>
        <v>9</v>
      </c>
      <c r="W217" s="22">
        <v>5</v>
      </c>
      <c r="X217" s="22">
        <v>10</v>
      </c>
      <c r="Y217" s="22">
        <v>5</v>
      </c>
      <c r="Z217" s="22">
        <v>1</v>
      </c>
      <c r="AA217" s="22">
        <f t="shared" si="882"/>
        <v>6</v>
      </c>
      <c r="AB217" s="22">
        <v>0</v>
      </c>
      <c r="AC217" s="22">
        <v>3</v>
      </c>
      <c r="AD217" s="22">
        <v>0</v>
      </c>
      <c r="AE217" s="22">
        <v>1</v>
      </c>
      <c r="AF217" s="22">
        <f t="shared" si="883"/>
        <v>1</v>
      </c>
      <c r="AG217" s="22">
        <v>0</v>
      </c>
      <c r="AH217" s="22">
        <v>0</v>
      </c>
      <c r="AI217" s="22">
        <v>0</v>
      </c>
      <c r="AJ217" s="22">
        <v>0</v>
      </c>
      <c r="AK217" s="22">
        <f t="shared" si="884"/>
        <v>0</v>
      </c>
      <c r="AL217" s="22">
        <v>0</v>
      </c>
      <c r="AM217" s="22">
        <v>0</v>
      </c>
      <c r="AN217" s="22">
        <v>0</v>
      </c>
      <c r="AO217" s="22">
        <v>0</v>
      </c>
      <c r="AP217" s="22">
        <f t="shared" si="885"/>
        <v>0</v>
      </c>
      <c r="AQ217" s="22">
        <f t="shared" si="886"/>
        <v>40</v>
      </c>
      <c r="AR217" s="22">
        <f t="shared" si="886"/>
        <v>143</v>
      </c>
      <c r="AS217" s="23">
        <f t="shared" si="887"/>
        <v>37</v>
      </c>
      <c r="AT217" s="23">
        <f t="shared" si="888"/>
        <v>24</v>
      </c>
      <c r="AU217" s="23">
        <f t="shared" si="889"/>
        <v>61</v>
      </c>
      <c r="AV217" s="24">
        <v>2</v>
      </c>
      <c r="AW217" s="23" t="str">
        <f t="shared" si="778"/>
        <v>0</v>
      </c>
      <c r="AX217" s="23" t="str">
        <f t="shared" si="779"/>
        <v>0</v>
      </c>
      <c r="AY217" s="23">
        <f t="shared" si="780"/>
        <v>0</v>
      </c>
      <c r="AZ217" s="23">
        <f t="shared" si="781"/>
        <v>37</v>
      </c>
      <c r="BA217" s="23">
        <f t="shared" si="782"/>
        <v>24</v>
      </c>
      <c r="BB217" s="23">
        <f t="shared" si="783"/>
        <v>61</v>
      </c>
    </row>
    <row r="218" spans="1:54" ht="24.95" customHeight="1" x14ac:dyDescent="0.3">
      <c r="A218" s="20"/>
      <c r="B218" s="21" t="s">
        <v>98</v>
      </c>
      <c r="C218" s="22">
        <v>5</v>
      </c>
      <c r="D218" s="22">
        <v>3</v>
      </c>
      <c r="E218" s="22">
        <v>1</v>
      </c>
      <c r="F218" s="22">
        <v>2</v>
      </c>
      <c r="G218" s="22">
        <f t="shared" si="878"/>
        <v>3</v>
      </c>
      <c r="H218" s="22">
        <v>20</v>
      </c>
      <c r="I218" s="22">
        <f>14+58</f>
        <v>72</v>
      </c>
      <c r="J218" s="22">
        <f>3+20</f>
        <v>23</v>
      </c>
      <c r="K218" s="22">
        <f>5+16</f>
        <v>21</v>
      </c>
      <c r="L218" s="22">
        <f t="shared" si="879"/>
        <v>44</v>
      </c>
      <c r="M218" s="22">
        <v>5</v>
      </c>
      <c r="N218" s="22">
        <v>11</v>
      </c>
      <c r="O218" s="22">
        <v>0</v>
      </c>
      <c r="P218" s="22">
        <v>3</v>
      </c>
      <c r="Q218" s="22">
        <f t="shared" si="880"/>
        <v>3</v>
      </c>
      <c r="R218" s="22">
        <v>5</v>
      </c>
      <c r="S218" s="22">
        <v>6</v>
      </c>
      <c r="T218" s="22">
        <v>2</v>
      </c>
      <c r="U218" s="22">
        <v>0</v>
      </c>
      <c r="V218" s="22">
        <f t="shared" si="881"/>
        <v>2</v>
      </c>
      <c r="W218" s="22">
        <v>5</v>
      </c>
      <c r="X218" s="22">
        <v>10</v>
      </c>
      <c r="Y218" s="22">
        <v>0</v>
      </c>
      <c r="Z218" s="22">
        <v>0</v>
      </c>
      <c r="AA218" s="22">
        <f t="shared" si="882"/>
        <v>0</v>
      </c>
      <c r="AB218" s="22">
        <v>0</v>
      </c>
      <c r="AC218" s="22">
        <v>3</v>
      </c>
      <c r="AD218" s="22">
        <v>3</v>
      </c>
      <c r="AE218" s="22">
        <v>0</v>
      </c>
      <c r="AF218" s="22">
        <f t="shared" si="883"/>
        <v>3</v>
      </c>
      <c r="AG218" s="22">
        <v>0</v>
      </c>
      <c r="AH218" s="22">
        <v>0</v>
      </c>
      <c r="AI218" s="22">
        <v>1</v>
      </c>
      <c r="AJ218" s="22">
        <v>0</v>
      </c>
      <c r="AK218" s="22">
        <f t="shared" si="884"/>
        <v>1</v>
      </c>
      <c r="AL218" s="22">
        <v>0</v>
      </c>
      <c r="AM218" s="22">
        <v>0</v>
      </c>
      <c r="AN218" s="22">
        <v>0</v>
      </c>
      <c r="AO218" s="22">
        <v>0</v>
      </c>
      <c r="AP218" s="22">
        <f t="shared" si="885"/>
        <v>0</v>
      </c>
      <c r="AQ218" s="22">
        <f t="shared" si="886"/>
        <v>40</v>
      </c>
      <c r="AR218" s="22">
        <f t="shared" si="886"/>
        <v>105</v>
      </c>
      <c r="AS218" s="23">
        <f t="shared" si="887"/>
        <v>30</v>
      </c>
      <c r="AT218" s="23">
        <f t="shared" si="888"/>
        <v>26</v>
      </c>
      <c r="AU218" s="23">
        <f t="shared" si="889"/>
        <v>56</v>
      </c>
      <c r="AV218" s="24">
        <v>2</v>
      </c>
      <c r="AW218" s="23" t="str">
        <f t="shared" si="778"/>
        <v>0</v>
      </c>
      <c r="AX218" s="23" t="str">
        <f t="shared" si="779"/>
        <v>0</v>
      </c>
      <c r="AY218" s="23">
        <f t="shared" si="780"/>
        <v>0</v>
      </c>
      <c r="AZ218" s="23">
        <f t="shared" si="781"/>
        <v>30</v>
      </c>
      <c r="BA218" s="23">
        <f t="shared" si="782"/>
        <v>26</v>
      </c>
      <c r="BB218" s="23">
        <f t="shared" si="783"/>
        <v>56</v>
      </c>
    </row>
    <row r="219" spans="1:54" s="2" customFormat="1" ht="24.95" customHeight="1" x14ac:dyDescent="0.3">
      <c r="A219" s="4"/>
      <c r="B219" s="25" t="s">
        <v>58</v>
      </c>
      <c r="C219" s="46">
        <f t="shared" ref="C219:BB219" si="890">SUM(C213:C218)</f>
        <v>30</v>
      </c>
      <c r="D219" s="46">
        <f t="shared" si="890"/>
        <v>44</v>
      </c>
      <c r="E219" s="46">
        <f t="shared" si="890"/>
        <v>21</v>
      </c>
      <c r="F219" s="46">
        <f t="shared" si="890"/>
        <v>14</v>
      </c>
      <c r="G219" s="46">
        <f t="shared" si="890"/>
        <v>35</v>
      </c>
      <c r="H219" s="46">
        <f t="shared" si="890"/>
        <v>160</v>
      </c>
      <c r="I219" s="46">
        <f t="shared" si="890"/>
        <v>393</v>
      </c>
      <c r="J219" s="46">
        <f t="shared" si="890"/>
        <v>96</v>
      </c>
      <c r="K219" s="46">
        <f t="shared" si="890"/>
        <v>133</v>
      </c>
      <c r="L219" s="46">
        <f t="shared" si="890"/>
        <v>229</v>
      </c>
      <c r="M219" s="46">
        <f t="shared" ref="M219:Q219" si="891">SUM(M213:M218)</f>
        <v>35</v>
      </c>
      <c r="N219" s="46">
        <f t="shared" si="891"/>
        <v>160</v>
      </c>
      <c r="O219" s="46">
        <f t="shared" si="891"/>
        <v>37</v>
      </c>
      <c r="P219" s="46">
        <f t="shared" si="891"/>
        <v>21</v>
      </c>
      <c r="Q219" s="46">
        <f t="shared" si="891"/>
        <v>58</v>
      </c>
      <c r="R219" s="46">
        <f t="shared" ref="R219:AF219" si="892">SUM(R213:R218)</f>
        <v>75</v>
      </c>
      <c r="S219" s="46">
        <f t="shared" si="892"/>
        <v>175</v>
      </c>
      <c r="T219" s="46">
        <f t="shared" si="892"/>
        <v>38</v>
      </c>
      <c r="U219" s="46">
        <f t="shared" si="892"/>
        <v>36</v>
      </c>
      <c r="V219" s="46">
        <f t="shared" si="892"/>
        <v>74</v>
      </c>
      <c r="W219" s="46">
        <f t="shared" si="892"/>
        <v>40</v>
      </c>
      <c r="X219" s="46">
        <f t="shared" si="892"/>
        <v>85</v>
      </c>
      <c r="Y219" s="46">
        <f t="shared" si="892"/>
        <v>19</v>
      </c>
      <c r="Z219" s="46">
        <f t="shared" si="892"/>
        <v>12</v>
      </c>
      <c r="AA219" s="46">
        <f t="shared" si="892"/>
        <v>31</v>
      </c>
      <c r="AB219" s="46">
        <f t="shared" si="892"/>
        <v>0</v>
      </c>
      <c r="AC219" s="46">
        <f t="shared" si="892"/>
        <v>23</v>
      </c>
      <c r="AD219" s="46">
        <f t="shared" si="892"/>
        <v>7</v>
      </c>
      <c r="AE219" s="46">
        <f t="shared" si="892"/>
        <v>6</v>
      </c>
      <c r="AF219" s="46">
        <f t="shared" si="892"/>
        <v>13</v>
      </c>
      <c r="AG219" s="46">
        <f t="shared" si="890"/>
        <v>0</v>
      </c>
      <c r="AH219" s="46">
        <f t="shared" si="890"/>
        <v>0</v>
      </c>
      <c r="AI219" s="46">
        <f t="shared" si="890"/>
        <v>1</v>
      </c>
      <c r="AJ219" s="46">
        <f t="shared" si="890"/>
        <v>0</v>
      </c>
      <c r="AK219" s="46">
        <f t="shared" si="890"/>
        <v>1</v>
      </c>
      <c r="AL219" s="46">
        <f t="shared" ref="AL219:AP219" si="893">SUM(AL213:AL218)</f>
        <v>0</v>
      </c>
      <c r="AM219" s="46">
        <f t="shared" si="893"/>
        <v>0</v>
      </c>
      <c r="AN219" s="46">
        <f t="shared" si="893"/>
        <v>0</v>
      </c>
      <c r="AO219" s="46">
        <f t="shared" si="893"/>
        <v>0</v>
      </c>
      <c r="AP219" s="46">
        <f t="shared" si="893"/>
        <v>0</v>
      </c>
      <c r="AQ219" s="46">
        <f t="shared" si="890"/>
        <v>340</v>
      </c>
      <c r="AR219" s="46">
        <f t="shared" ref="AR219" si="894">SUM(AR213:AR218)</f>
        <v>880</v>
      </c>
      <c r="AS219" s="46">
        <f t="shared" si="890"/>
        <v>219</v>
      </c>
      <c r="AT219" s="46">
        <f t="shared" si="890"/>
        <v>222</v>
      </c>
      <c r="AU219" s="46">
        <f t="shared" si="890"/>
        <v>441</v>
      </c>
      <c r="AV219" s="47"/>
      <c r="AW219" s="46">
        <f t="shared" si="890"/>
        <v>0</v>
      </c>
      <c r="AX219" s="46">
        <f t="shared" si="890"/>
        <v>0</v>
      </c>
      <c r="AY219" s="46">
        <f t="shared" si="890"/>
        <v>0</v>
      </c>
      <c r="AZ219" s="46">
        <f t="shared" si="890"/>
        <v>219</v>
      </c>
      <c r="BA219" s="46">
        <f t="shared" si="890"/>
        <v>222</v>
      </c>
      <c r="BB219" s="26">
        <f t="shared" si="890"/>
        <v>441</v>
      </c>
    </row>
    <row r="220" spans="1:54" ht="24.95" customHeight="1" x14ac:dyDescent="0.3">
      <c r="A220" s="20"/>
      <c r="B220" s="5" t="s">
        <v>88</v>
      </c>
      <c r="C220" s="38"/>
      <c r="D220" s="126"/>
      <c r="E220" s="39"/>
      <c r="F220" s="39"/>
      <c r="G220" s="34"/>
      <c r="H220" s="39"/>
      <c r="I220" s="39"/>
      <c r="J220" s="40"/>
      <c r="K220" s="40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9"/>
      <c r="AH220" s="39"/>
      <c r="AI220" s="39"/>
      <c r="AJ220" s="39"/>
      <c r="AK220" s="34"/>
      <c r="AL220" s="34"/>
      <c r="AM220" s="34"/>
      <c r="AN220" s="34"/>
      <c r="AO220" s="34"/>
      <c r="AP220" s="34"/>
      <c r="AQ220" s="34"/>
      <c r="AR220" s="34"/>
      <c r="AS220" s="35"/>
      <c r="AT220" s="35"/>
      <c r="AU220" s="35"/>
      <c r="AV220" s="45"/>
      <c r="AW220" s="35"/>
      <c r="AX220" s="35"/>
      <c r="AY220" s="35"/>
      <c r="AZ220" s="35"/>
      <c r="BA220" s="35"/>
      <c r="BB220" s="37"/>
    </row>
    <row r="221" spans="1:54" ht="24.95" customHeight="1" x14ac:dyDescent="0.3">
      <c r="A221" s="4"/>
      <c r="B221" s="21" t="s">
        <v>114</v>
      </c>
      <c r="C221" s="22">
        <v>15</v>
      </c>
      <c r="D221" s="22">
        <v>21</v>
      </c>
      <c r="E221" s="22">
        <v>11</v>
      </c>
      <c r="F221" s="22">
        <v>8</v>
      </c>
      <c r="G221" s="22">
        <f t="shared" ref="G221:G222" si="895">E221+F221</f>
        <v>19</v>
      </c>
      <c r="H221" s="22">
        <v>0</v>
      </c>
      <c r="I221" s="22">
        <v>0</v>
      </c>
      <c r="J221" s="22">
        <v>0</v>
      </c>
      <c r="K221" s="22">
        <v>0</v>
      </c>
      <c r="L221" s="22">
        <f t="shared" ref="L221:L222" si="896">J221+K221</f>
        <v>0</v>
      </c>
      <c r="M221" s="22">
        <v>15</v>
      </c>
      <c r="N221" s="22">
        <v>35</v>
      </c>
      <c r="O221" s="22">
        <v>14</v>
      </c>
      <c r="P221" s="22">
        <v>6</v>
      </c>
      <c r="Q221" s="22">
        <f t="shared" ref="Q221:Q222" si="897">O221+P221</f>
        <v>20</v>
      </c>
      <c r="R221" s="22">
        <v>0</v>
      </c>
      <c r="S221" s="22">
        <v>0</v>
      </c>
      <c r="T221" s="22">
        <v>0</v>
      </c>
      <c r="U221" s="22">
        <v>0</v>
      </c>
      <c r="V221" s="22">
        <f t="shared" ref="V221:V222" si="898">T221+U221</f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f t="shared" ref="AA221:AA222" si="899">Y221+Z221</f>
        <v>0</v>
      </c>
      <c r="AB221" s="22">
        <v>0</v>
      </c>
      <c r="AC221" s="22">
        <v>0</v>
      </c>
      <c r="AD221" s="22">
        <v>0</v>
      </c>
      <c r="AE221" s="22">
        <v>0</v>
      </c>
      <c r="AF221" s="22">
        <f t="shared" ref="AF221:AF222" si="900">AD221+AE221</f>
        <v>0</v>
      </c>
      <c r="AG221" s="22">
        <v>0</v>
      </c>
      <c r="AH221" s="22">
        <v>0</v>
      </c>
      <c r="AI221" s="22">
        <v>0</v>
      </c>
      <c r="AJ221" s="22">
        <v>0</v>
      </c>
      <c r="AK221" s="22">
        <f t="shared" ref="AK221:AK222" si="901">AI221+AJ221</f>
        <v>0</v>
      </c>
      <c r="AL221" s="22">
        <v>0</v>
      </c>
      <c r="AM221" s="22">
        <v>0</v>
      </c>
      <c r="AN221" s="22">
        <v>0</v>
      </c>
      <c r="AO221" s="22">
        <v>0</v>
      </c>
      <c r="AP221" s="22">
        <f t="shared" ref="AP221:AP222" si="902">AN221+AO221</f>
        <v>0</v>
      </c>
      <c r="AQ221" s="22">
        <f t="shared" ref="AQ221:AR222" si="903">C221+H221+AG221+M221+R221+W221+AB221</f>
        <v>30</v>
      </c>
      <c r="AR221" s="22">
        <f t="shared" si="903"/>
        <v>56</v>
      </c>
      <c r="AS221" s="23">
        <f t="shared" ref="AS221:AS222" si="904">E221+J221+O221+T221+Y221+AD221+AI221</f>
        <v>25</v>
      </c>
      <c r="AT221" s="23">
        <f t="shared" ref="AT221:AT222" si="905">F221+K221+P221+U221+Z221+AE221+AJ221</f>
        <v>14</v>
      </c>
      <c r="AU221" s="23">
        <f t="shared" ref="AU221:AU222" si="906">G221+L221+Q221+V221+AA221+AF221+AK221</f>
        <v>39</v>
      </c>
      <c r="AV221" s="24">
        <v>2</v>
      </c>
      <c r="AW221" s="23" t="str">
        <f t="shared" ref="AW221:AW273" si="907">IF(AV221=1,AS221,"0")</f>
        <v>0</v>
      </c>
      <c r="AX221" s="23" t="str">
        <f t="shared" ref="AX221:AX273" si="908">IF(AV221=1,AT221,"0")</f>
        <v>0</v>
      </c>
      <c r="AY221" s="23">
        <f t="shared" ref="AY221:AY273" si="909">AW221+AX221</f>
        <v>0</v>
      </c>
      <c r="AZ221" s="23">
        <f t="shared" ref="AZ221:AZ273" si="910">IF(AV221=2,AS221,"0")</f>
        <v>25</v>
      </c>
      <c r="BA221" s="23">
        <f t="shared" ref="BA221:BA273" si="911">IF(AV221=2,AT221,"0")</f>
        <v>14</v>
      </c>
      <c r="BB221" s="23">
        <f t="shared" ref="BB221:BB273" si="912">AZ221+BA221</f>
        <v>39</v>
      </c>
    </row>
    <row r="222" spans="1:54" ht="24.95" customHeight="1" x14ac:dyDescent="0.3">
      <c r="A222" s="12"/>
      <c r="B222" s="21" t="s">
        <v>35</v>
      </c>
      <c r="C222" s="22">
        <v>20</v>
      </c>
      <c r="D222" s="22">
        <v>23</v>
      </c>
      <c r="E222" s="22">
        <v>10</v>
      </c>
      <c r="F222" s="22">
        <v>9</v>
      </c>
      <c r="G222" s="22">
        <f t="shared" si="895"/>
        <v>19</v>
      </c>
      <c r="H222" s="22">
        <v>0</v>
      </c>
      <c r="I222" s="22">
        <v>0</v>
      </c>
      <c r="J222" s="22">
        <v>0</v>
      </c>
      <c r="K222" s="22">
        <v>0</v>
      </c>
      <c r="L222" s="22">
        <f t="shared" si="896"/>
        <v>0</v>
      </c>
      <c r="M222" s="22">
        <v>20</v>
      </c>
      <c r="N222" s="22">
        <v>112</v>
      </c>
      <c r="O222" s="22">
        <v>22</v>
      </c>
      <c r="P222" s="22">
        <v>5</v>
      </c>
      <c r="Q222" s="22">
        <f t="shared" si="897"/>
        <v>27</v>
      </c>
      <c r="R222" s="22">
        <v>0</v>
      </c>
      <c r="S222" s="22">
        <v>0</v>
      </c>
      <c r="T222" s="22">
        <v>0</v>
      </c>
      <c r="U222" s="22">
        <v>0</v>
      </c>
      <c r="V222" s="22">
        <f t="shared" si="898"/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f t="shared" si="899"/>
        <v>0</v>
      </c>
      <c r="AB222" s="22">
        <v>0</v>
      </c>
      <c r="AC222" s="22">
        <v>0</v>
      </c>
      <c r="AD222" s="22">
        <v>0</v>
      </c>
      <c r="AE222" s="22">
        <v>0</v>
      </c>
      <c r="AF222" s="22">
        <f t="shared" si="900"/>
        <v>0</v>
      </c>
      <c r="AG222" s="22">
        <v>0</v>
      </c>
      <c r="AH222" s="22">
        <v>0</v>
      </c>
      <c r="AI222" s="22">
        <v>0</v>
      </c>
      <c r="AJ222" s="22">
        <v>0</v>
      </c>
      <c r="AK222" s="22">
        <f t="shared" si="901"/>
        <v>0</v>
      </c>
      <c r="AL222" s="22">
        <v>0</v>
      </c>
      <c r="AM222" s="22">
        <v>0</v>
      </c>
      <c r="AN222" s="22">
        <v>0</v>
      </c>
      <c r="AO222" s="22">
        <v>0</v>
      </c>
      <c r="AP222" s="22">
        <f t="shared" si="902"/>
        <v>0</v>
      </c>
      <c r="AQ222" s="22">
        <f t="shared" si="903"/>
        <v>40</v>
      </c>
      <c r="AR222" s="22">
        <f t="shared" si="903"/>
        <v>135</v>
      </c>
      <c r="AS222" s="23">
        <f t="shared" si="904"/>
        <v>32</v>
      </c>
      <c r="AT222" s="23">
        <f t="shared" si="905"/>
        <v>14</v>
      </c>
      <c r="AU222" s="23">
        <f t="shared" si="906"/>
        <v>46</v>
      </c>
      <c r="AV222" s="24">
        <v>2</v>
      </c>
      <c r="AW222" s="23" t="str">
        <f t="shared" si="907"/>
        <v>0</v>
      </c>
      <c r="AX222" s="23" t="str">
        <f t="shared" si="908"/>
        <v>0</v>
      </c>
      <c r="AY222" s="23">
        <f t="shared" si="909"/>
        <v>0</v>
      </c>
      <c r="AZ222" s="23">
        <f t="shared" si="910"/>
        <v>32</v>
      </c>
      <c r="BA222" s="23">
        <f t="shared" si="911"/>
        <v>14</v>
      </c>
      <c r="BB222" s="23">
        <f t="shared" si="912"/>
        <v>46</v>
      </c>
    </row>
    <row r="223" spans="1:54" s="2" customFormat="1" ht="24.95" customHeight="1" x14ac:dyDescent="0.3">
      <c r="A223" s="85"/>
      <c r="B223" s="25" t="s">
        <v>58</v>
      </c>
      <c r="C223" s="46">
        <f t="shared" ref="C223:AH223" si="913">SUM(C221:C222)</f>
        <v>35</v>
      </c>
      <c r="D223" s="46">
        <f t="shared" si="913"/>
        <v>44</v>
      </c>
      <c r="E223" s="46">
        <f t="shared" si="913"/>
        <v>21</v>
      </c>
      <c r="F223" s="46">
        <f t="shared" si="913"/>
        <v>17</v>
      </c>
      <c r="G223" s="46">
        <f t="shared" si="913"/>
        <v>38</v>
      </c>
      <c r="H223" s="46">
        <f t="shared" si="913"/>
        <v>0</v>
      </c>
      <c r="I223" s="46">
        <f t="shared" si="913"/>
        <v>0</v>
      </c>
      <c r="J223" s="46">
        <f t="shared" si="913"/>
        <v>0</v>
      </c>
      <c r="K223" s="46">
        <f t="shared" si="913"/>
        <v>0</v>
      </c>
      <c r="L223" s="46">
        <f t="shared" si="913"/>
        <v>0</v>
      </c>
      <c r="M223" s="46">
        <f t="shared" si="913"/>
        <v>35</v>
      </c>
      <c r="N223" s="46">
        <f t="shared" si="913"/>
        <v>147</v>
      </c>
      <c r="O223" s="46">
        <f t="shared" si="913"/>
        <v>36</v>
      </c>
      <c r="P223" s="46">
        <f t="shared" si="913"/>
        <v>11</v>
      </c>
      <c r="Q223" s="46">
        <f t="shared" si="913"/>
        <v>47</v>
      </c>
      <c r="R223" s="46">
        <f t="shared" si="913"/>
        <v>0</v>
      </c>
      <c r="S223" s="46">
        <f t="shared" si="913"/>
        <v>0</v>
      </c>
      <c r="T223" s="46">
        <f t="shared" si="913"/>
        <v>0</v>
      </c>
      <c r="U223" s="46">
        <f t="shared" si="913"/>
        <v>0</v>
      </c>
      <c r="V223" s="46">
        <f t="shared" si="913"/>
        <v>0</v>
      </c>
      <c r="W223" s="46">
        <f t="shared" si="913"/>
        <v>0</v>
      </c>
      <c r="X223" s="46">
        <f t="shared" si="913"/>
        <v>0</v>
      </c>
      <c r="Y223" s="46">
        <f t="shared" si="913"/>
        <v>0</v>
      </c>
      <c r="Z223" s="46">
        <f t="shared" si="913"/>
        <v>0</v>
      </c>
      <c r="AA223" s="46">
        <f t="shared" si="913"/>
        <v>0</v>
      </c>
      <c r="AB223" s="46">
        <f t="shared" si="913"/>
        <v>0</v>
      </c>
      <c r="AC223" s="46">
        <f t="shared" si="913"/>
        <v>0</v>
      </c>
      <c r="AD223" s="46">
        <f t="shared" si="913"/>
        <v>0</v>
      </c>
      <c r="AE223" s="46">
        <f t="shared" si="913"/>
        <v>0</v>
      </c>
      <c r="AF223" s="46">
        <f t="shared" si="913"/>
        <v>0</v>
      </c>
      <c r="AG223" s="46">
        <f t="shared" si="913"/>
        <v>0</v>
      </c>
      <c r="AH223" s="46">
        <f t="shared" si="913"/>
        <v>0</v>
      </c>
      <c r="AI223" s="46">
        <f t="shared" ref="AI223:BB223" si="914">SUM(AI221:AI222)</f>
        <v>0</v>
      </c>
      <c r="AJ223" s="46">
        <f t="shared" si="914"/>
        <v>0</v>
      </c>
      <c r="AK223" s="46">
        <f t="shared" si="914"/>
        <v>0</v>
      </c>
      <c r="AL223" s="46">
        <f t="shared" si="914"/>
        <v>0</v>
      </c>
      <c r="AM223" s="46">
        <f t="shared" si="914"/>
        <v>0</v>
      </c>
      <c r="AN223" s="46">
        <f t="shared" si="914"/>
        <v>0</v>
      </c>
      <c r="AO223" s="46">
        <f t="shared" si="914"/>
        <v>0</v>
      </c>
      <c r="AP223" s="46">
        <f t="shared" si="914"/>
        <v>0</v>
      </c>
      <c r="AQ223" s="46">
        <f t="shared" si="914"/>
        <v>70</v>
      </c>
      <c r="AR223" s="46">
        <f t="shared" si="914"/>
        <v>191</v>
      </c>
      <c r="AS223" s="46">
        <f t="shared" si="914"/>
        <v>57</v>
      </c>
      <c r="AT223" s="46">
        <f t="shared" si="914"/>
        <v>28</v>
      </c>
      <c r="AU223" s="46">
        <f t="shared" si="914"/>
        <v>85</v>
      </c>
      <c r="AV223" s="46">
        <f t="shared" si="914"/>
        <v>4</v>
      </c>
      <c r="AW223" s="46">
        <f t="shared" si="914"/>
        <v>0</v>
      </c>
      <c r="AX223" s="46">
        <f t="shared" si="914"/>
        <v>0</v>
      </c>
      <c r="AY223" s="46">
        <f t="shared" si="914"/>
        <v>0</v>
      </c>
      <c r="AZ223" s="46">
        <f t="shared" si="914"/>
        <v>57</v>
      </c>
      <c r="BA223" s="46">
        <f t="shared" si="914"/>
        <v>28</v>
      </c>
      <c r="BB223" s="26">
        <f t="shared" si="914"/>
        <v>85</v>
      </c>
    </row>
    <row r="224" spans="1:54" s="2" customFormat="1" ht="24.95" customHeight="1" x14ac:dyDescent="0.3">
      <c r="A224" s="85"/>
      <c r="B224" s="25" t="s">
        <v>60</v>
      </c>
      <c r="C224" s="46">
        <f t="shared" ref="C224:AH224" si="915">C219+C223</f>
        <v>65</v>
      </c>
      <c r="D224" s="46">
        <f t="shared" si="915"/>
        <v>88</v>
      </c>
      <c r="E224" s="46">
        <f t="shared" si="915"/>
        <v>42</v>
      </c>
      <c r="F224" s="46">
        <f t="shared" si="915"/>
        <v>31</v>
      </c>
      <c r="G224" s="46">
        <f t="shared" si="915"/>
        <v>73</v>
      </c>
      <c r="H224" s="46">
        <f t="shared" si="915"/>
        <v>160</v>
      </c>
      <c r="I224" s="46">
        <f t="shared" si="915"/>
        <v>393</v>
      </c>
      <c r="J224" s="46">
        <f t="shared" si="915"/>
        <v>96</v>
      </c>
      <c r="K224" s="46">
        <f t="shared" si="915"/>
        <v>133</v>
      </c>
      <c r="L224" s="46">
        <f t="shared" si="915"/>
        <v>229</v>
      </c>
      <c r="M224" s="46">
        <f t="shared" si="915"/>
        <v>70</v>
      </c>
      <c r="N224" s="46">
        <f t="shared" si="915"/>
        <v>307</v>
      </c>
      <c r="O224" s="46">
        <f t="shared" si="915"/>
        <v>73</v>
      </c>
      <c r="P224" s="46">
        <f t="shared" si="915"/>
        <v>32</v>
      </c>
      <c r="Q224" s="46">
        <f t="shared" si="915"/>
        <v>105</v>
      </c>
      <c r="R224" s="46">
        <f t="shared" si="915"/>
        <v>75</v>
      </c>
      <c r="S224" s="46">
        <f t="shared" si="915"/>
        <v>175</v>
      </c>
      <c r="T224" s="46">
        <f t="shared" si="915"/>
        <v>38</v>
      </c>
      <c r="U224" s="46">
        <f t="shared" si="915"/>
        <v>36</v>
      </c>
      <c r="V224" s="46">
        <f t="shared" si="915"/>
        <v>74</v>
      </c>
      <c r="W224" s="46">
        <f t="shared" si="915"/>
        <v>40</v>
      </c>
      <c r="X224" s="46">
        <f t="shared" si="915"/>
        <v>85</v>
      </c>
      <c r="Y224" s="46">
        <f t="shared" si="915"/>
        <v>19</v>
      </c>
      <c r="Z224" s="46">
        <f t="shared" si="915"/>
        <v>12</v>
      </c>
      <c r="AA224" s="46">
        <f t="shared" si="915"/>
        <v>31</v>
      </c>
      <c r="AB224" s="46">
        <f t="shared" si="915"/>
        <v>0</v>
      </c>
      <c r="AC224" s="46">
        <f t="shared" si="915"/>
        <v>23</v>
      </c>
      <c r="AD224" s="46">
        <f t="shared" si="915"/>
        <v>7</v>
      </c>
      <c r="AE224" s="46">
        <f t="shared" si="915"/>
        <v>6</v>
      </c>
      <c r="AF224" s="46">
        <f t="shared" si="915"/>
        <v>13</v>
      </c>
      <c r="AG224" s="46">
        <f t="shared" si="915"/>
        <v>0</v>
      </c>
      <c r="AH224" s="46">
        <f t="shared" si="915"/>
        <v>0</v>
      </c>
      <c r="AI224" s="46">
        <f t="shared" ref="AI224:BB224" si="916">AI219+AI223</f>
        <v>1</v>
      </c>
      <c r="AJ224" s="46">
        <f t="shared" si="916"/>
        <v>0</v>
      </c>
      <c r="AK224" s="46">
        <f t="shared" si="916"/>
        <v>1</v>
      </c>
      <c r="AL224" s="46">
        <f t="shared" si="916"/>
        <v>0</v>
      </c>
      <c r="AM224" s="46">
        <f t="shared" si="916"/>
        <v>0</v>
      </c>
      <c r="AN224" s="46">
        <f t="shared" si="916"/>
        <v>0</v>
      </c>
      <c r="AO224" s="46">
        <f t="shared" si="916"/>
        <v>0</v>
      </c>
      <c r="AP224" s="46">
        <f t="shared" si="916"/>
        <v>0</v>
      </c>
      <c r="AQ224" s="46">
        <f t="shared" si="916"/>
        <v>410</v>
      </c>
      <c r="AR224" s="46">
        <f t="shared" si="916"/>
        <v>1071</v>
      </c>
      <c r="AS224" s="46">
        <f t="shared" si="916"/>
        <v>276</v>
      </c>
      <c r="AT224" s="46">
        <f t="shared" si="916"/>
        <v>250</v>
      </c>
      <c r="AU224" s="46">
        <f t="shared" si="916"/>
        <v>526</v>
      </c>
      <c r="AV224" s="46">
        <f t="shared" si="916"/>
        <v>4</v>
      </c>
      <c r="AW224" s="46">
        <f t="shared" si="916"/>
        <v>0</v>
      </c>
      <c r="AX224" s="46">
        <f t="shared" si="916"/>
        <v>0</v>
      </c>
      <c r="AY224" s="46">
        <f t="shared" si="916"/>
        <v>0</v>
      </c>
      <c r="AZ224" s="46">
        <f t="shared" si="916"/>
        <v>276</v>
      </c>
      <c r="BA224" s="46">
        <f t="shared" si="916"/>
        <v>250</v>
      </c>
      <c r="BB224" s="26">
        <f t="shared" si="916"/>
        <v>526</v>
      </c>
    </row>
    <row r="225" spans="1:54" ht="24.95" customHeight="1" x14ac:dyDescent="0.3">
      <c r="A225" s="20"/>
      <c r="B225" s="50" t="s">
        <v>78</v>
      </c>
      <c r="C225" s="33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5"/>
      <c r="AT225" s="35"/>
      <c r="AU225" s="35"/>
      <c r="AV225" s="36"/>
      <c r="AW225" s="35"/>
      <c r="AX225" s="35"/>
      <c r="AY225" s="35"/>
      <c r="AZ225" s="35"/>
      <c r="BA225" s="35"/>
      <c r="BB225" s="37"/>
    </row>
    <row r="226" spans="1:54" ht="24.95" customHeight="1" x14ac:dyDescent="0.3">
      <c r="A226" s="12"/>
      <c r="B226" s="5" t="s">
        <v>68</v>
      </c>
      <c r="C226" s="44"/>
      <c r="D226" s="127"/>
      <c r="E226" s="40"/>
      <c r="F226" s="40"/>
      <c r="G226" s="34"/>
      <c r="H226" s="40"/>
      <c r="I226" s="40"/>
      <c r="J226" s="40"/>
      <c r="K226" s="40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40"/>
      <c r="AH226" s="40"/>
      <c r="AI226" s="40"/>
      <c r="AJ226" s="40"/>
      <c r="AK226" s="34"/>
      <c r="AL226" s="34"/>
      <c r="AM226" s="34"/>
      <c r="AN226" s="34"/>
      <c r="AO226" s="34"/>
      <c r="AP226" s="34"/>
      <c r="AQ226" s="34"/>
      <c r="AR226" s="34"/>
      <c r="AS226" s="35"/>
      <c r="AT226" s="35"/>
      <c r="AU226" s="35"/>
      <c r="AV226" s="45"/>
      <c r="AW226" s="35"/>
      <c r="AX226" s="35"/>
      <c r="AY226" s="35"/>
      <c r="AZ226" s="35"/>
      <c r="BA226" s="35"/>
      <c r="BB226" s="37"/>
    </row>
    <row r="227" spans="1:54" ht="24.95" customHeight="1" x14ac:dyDescent="0.3">
      <c r="A227" s="20"/>
      <c r="B227" s="48" t="s">
        <v>95</v>
      </c>
      <c r="C227" s="22">
        <v>0</v>
      </c>
      <c r="D227" s="22">
        <v>0</v>
      </c>
      <c r="E227" s="22">
        <v>0</v>
      </c>
      <c r="F227" s="22">
        <v>0</v>
      </c>
      <c r="G227" s="22">
        <f t="shared" ref="G227:G230" si="917">E227+F227</f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f t="shared" ref="L227:L230" si="918">J227+K227</f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f t="shared" ref="Q227:Q230" si="919">O227+P227</f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f t="shared" ref="V227:V230" si="920">T227+U227</f>
        <v>0</v>
      </c>
      <c r="W227" s="22">
        <v>0</v>
      </c>
      <c r="X227" s="22">
        <v>0</v>
      </c>
      <c r="Y227" s="22">
        <v>0</v>
      </c>
      <c r="Z227" s="22">
        <v>0</v>
      </c>
      <c r="AA227" s="22">
        <f t="shared" ref="AA227:AA230" si="921">Y227+Z227</f>
        <v>0</v>
      </c>
      <c r="AB227" s="22">
        <v>0</v>
      </c>
      <c r="AC227" s="22">
        <v>0</v>
      </c>
      <c r="AD227" s="22">
        <v>0</v>
      </c>
      <c r="AE227" s="22">
        <v>0</v>
      </c>
      <c r="AF227" s="22">
        <f t="shared" ref="AF227:AF230" si="922">AD227+AE227</f>
        <v>0</v>
      </c>
      <c r="AG227" s="22">
        <v>0</v>
      </c>
      <c r="AH227" s="22">
        <v>0</v>
      </c>
      <c r="AI227" s="22">
        <v>0</v>
      </c>
      <c r="AJ227" s="22">
        <v>0</v>
      </c>
      <c r="AK227" s="22">
        <f t="shared" ref="AK227:AK230" si="923">AI227+AJ227</f>
        <v>0</v>
      </c>
      <c r="AL227" s="22">
        <v>0</v>
      </c>
      <c r="AM227" s="22">
        <v>0</v>
      </c>
      <c r="AN227" s="22">
        <v>0</v>
      </c>
      <c r="AO227" s="22">
        <v>0</v>
      </c>
      <c r="AP227" s="22">
        <f t="shared" ref="AP227:AP230" si="924">AN227+AO227</f>
        <v>0</v>
      </c>
      <c r="AQ227" s="22">
        <f t="shared" ref="AQ227:AR230" si="925">C227+H227+AG227+M227+R227+W227+AB227</f>
        <v>0</v>
      </c>
      <c r="AR227" s="22">
        <f t="shared" si="925"/>
        <v>0</v>
      </c>
      <c r="AS227" s="23">
        <f t="shared" ref="AS227:AS230" si="926">E227+J227+O227+T227+Y227+AD227+AI227</f>
        <v>0</v>
      </c>
      <c r="AT227" s="23">
        <f t="shared" ref="AT227:AT230" si="927">F227+K227+P227+U227+Z227+AE227+AJ227</f>
        <v>0</v>
      </c>
      <c r="AU227" s="23">
        <f t="shared" ref="AU227:AU230" si="928">G227+L227+Q227+V227+AA227+AF227+AK227</f>
        <v>0</v>
      </c>
      <c r="AV227" s="24">
        <v>2</v>
      </c>
      <c r="AW227" s="23" t="str">
        <f t="shared" si="907"/>
        <v>0</v>
      </c>
      <c r="AX227" s="23" t="str">
        <f t="shared" si="908"/>
        <v>0</v>
      </c>
      <c r="AY227" s="23">
        <f t="shared" si="909"/>
        <v>0</v>
      </c>
      <c r="AZ227" s="23">
        <f t="shared" si="910"/>
        <v>0</v>
      </c>
      <c r="BA227" s="23">
        <f t="shared" si="911"/>
        <v>0</v>
      </c>
      <c r="BB227" s="23">
        <f t="shared" si="912"/>
        <v>0</v>
      </c>
    </row>
    <row r="228" spans="1:54" ht="24.95" customHeight="1" x14ac:dyDescent="0.3">
      <c r="A228" s="20"/>
      <c r="B228" s="21" t="s">
        <v>72</v>
      </c>
      <c r="C228" s="22">
        <v>0</v>
      </c>
      <c r="D228" s="22">
        <v>0</v>
      </c>
      <c r="E228" s="22">
        <v>0</v>
      </c>
      <c r="F228" s="22">
        <v>0</v>
      </c>
      <c r="G228" s="22">
        <f t="shared" si="917"/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f t="shared" si="918"/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f t="shared" si="919"/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f t="shared" si="920"/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f t="shared" si="921"/>
        <v>0</v>
      </c>
      <c r="AB228" s="22">
        <v>0</v>
      </c>
      <c r="AC228" s="22">
        <v>0</v>
      </c>
      <c r="AD228" s="22">
        <v>0</v>
      </c>
      <c r="AE228" s="22">
        <v>0</v>
      </c>
      <c r="AF228" s="22">
        <f t="shared" si="922"/>
        <v>0</v>
      </c>
      <c r="AG228" s="22">
        <v>0</v>
      </c>
      <c r="AH228" s="22">
        <v>0</v>
      </c>
      <c r="AI228" s="22">
        <v>0</v>
      </c>
      <c r="AJ228" s="22">
        <v>0</v>
      </c>
      <c r="AK228" s="22">
        <f t="shared" si="923"/>
        <v>0</v>
      </c>
      <c r="AL228" s="22">
        <v>0</v>
      </c>
      <c r="AM228" s="22">
        <v>0</v>
      </c>
      <c r="AN228" s="22">
        <v>0</v>
      </c>
      <c r="AO228" s="22">
        <v>0</v>
      </c>
      <c r="AP228" s="22">
        <f t="shared" si="924"/>
        <v>0</v>
      </c>
      <c r="AQ228" s="22">
        <f t="shared" si="925"/>
        <v>0</v>
      </c>
      <c r="AR228" s="22">
        <f t="shared" si="925"/>
        <v>0</v>
      </c>
      <c r="AS228" s="23">
        <f t="shared" si="926"/>
        <v>0</v>
      </c>
      <c r="AT228" s="23">
        <f t="shared" si="927"/>
        <v>0</v>
      </c>
      <c r="AU228" s="23">
        <f t="shared" si="928"/>
        <v>0</v>
      </c>
      <c r="AV228" s="24">
        <v>2</v>
      </c>
      <c r="AW228" s="23" t="str">
        <f t="shared" si="907"/>
        <v>0</v>
      </c>
      <c r="AX228" s="23" t="str">
        <f t="shared" si="908"/>
        <v>0</v>
      </c>
      <c r="AY228" s="23">
        <f t="shared" si="909"/>
        <v>0</v>
      </c>
      <c r="AZ228" s="23">
        <f t="shared" si="910"/>
        <v>0</v>
      </c>
      <c r="BA228" s="23">
        <f t="shared" si="911"/>
        <v>0</v>
      </c>
      <c r="BB228" s="23">
        <f t="shared" si="912"/>
        <v>0</v>
      </c>
    </row>
    <row r="229" spans="1:54" ht="24.95" customHeight="1" x14ac:dyDescent="0.3">
      <c r="A229" s="20"/>
      <c r="B229" s="21" t="s">
        <v>34</v>
      </c>
      <c r="C229" s="22">
        <v>0</v>
      </c>
      <c r="D229" s="22">
        <v>0</v>
      </c>
      <c r="E229" s="22">
        <v>0</v>
      </c>
      <c r="F229" s="22">
        <v>0</v>
      </c>
      <c r="G229" s="22">
        <f t="shared" si="917"/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f t="shared" si="918"/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f t="shared" si="919"/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f t="shared" si="920"/>
        <v>0</v>
      </c>
      <c r="W229" s="22">
        <v>0</v>
      </c>
      <c r="X229" s="22">
        <v>0</v>
      </c>
      <c r="Y229" s="22">
        <v>0</v>
      </c>
      <c r="Z229" s="22">
        <v>0</v>
      </c>
      <c r="AA229" s="22">
        <f t="shared" si="921"/>
        <v>0</v>
      </c>
      <c r="AB229" s="22">
        <v>0</v>
      </c>
      <c r="AC229" s="22">
        <v>0</v>
      </c>
      <c r="AD229" s="22">
        <v>0</v>
      </c>
      <c r="AE229" s="22">
        <v>0</v>
      </c>
      <c r="AF229" s="22">
        <f t="shared" si="922"/>
        <v>0</v>
      </c>
      <c r="AG229" s="22">
        <v>0</v>
      </c>
      <c r="AH229" s="22">
        <v>0</v>
      </c>
      <c r="AI229" s="22">
        <v>0</v>
      </c>
      <c r="AJ229" s="22">
        <v>0</v>
      </c>
      <c r="AK229" s="22">
        <f t="shared" si="923"/>
        <v>0</v>
      </c>
      <c r="AL229" s="22">
        <v>0</v>
      </c>
      <c r="AM229" s="22">
        <v>0</v>
      </c>
      <c r="AN229" s="22">
        <v>0</v>
      </c>
      <c r="AO229" s="22">
        <v>0</v>
      </c>
      <c r="AP229" s="22">
        <f t="shared" si="924"/>
        <v>0</v>
      </c>
      <c r="AQ229" s="22">
        <f t="shared" si="925"/>
        <v>0</v>
      </c>
      <c r="AR229" s="22">
        <f t="shared" si="925"/>
        <v>0</v>
      </c>
      <c r="AS229" s="23">
        <f t="shared" si="926"/>
        <v>0</v>
      </c>
      <c r="AT229" s="23">
        <f t="shared" si="927"/>
        <v>0</v>
      </c>
      <c r="AU229" s="23">
        <f t="shared" si="928"/>
        <v>0</v>
      </c>
      <c r="AV229" s="24">
        <v>2</v>
      </c>
      <c r="AW229" s="23" t="str">
        <f t="shared" si="907"/>
        <v>0</v>
      </c>
      <c r="AX229" s="23" t="str">
        <f t="shared" si="908"/>
        <v>0</v>
      </c>
      <c r="AY229" s="23">
        <f t="shared" si="909"/>
        <v>0</v>
      </c>
      <c r="AZ229" s="23">
        <f t="shared" si="910"/>
        <v>0</v>
      </c>
      <c r="BA229" s="23">
        <f t="shared" si="911"/>
        <v>0</v>
      </c>
      <c r="BB229" s="23">
        <f t="shared" si="912"/>
        <v>0</v>
      </c>
    </row>
    <row r="230" spans="1:54" ht="24.95" customHeight="1" x14ac:dyDescent="0.3">
      <c r="A230" s="20"/>
      <c r="B230" s="21" t="s">
        <v>35</v>
      </c>
      <c r="C230" s="22">
        <v>0</v>
      </c>
      <c r="D230" s="22">
        <v>0</v>
      </c>
      <c r="E230" s="22">
        <v>0</v>
      </c>
      <c r="F230" s="22">
        <v>0</v>
      </c>
      <c r="G230" s="22">
        <f t="shared" si="917"/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f t="shared" si="918"/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f t="shared" si="919"/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f t="shared" si="920"/>
        <v>0</v>
      </c>
      <c r="W230" s="22">
        <v>0</v>
      </c>
      <c r="X230" s="22">
        <v>0</v>
      </c>
      <c r="Y230" s="22">
        <v>0</v>
      </c>
      <c r="Z230" s="22">
        <v>0</v>
      </c>
      <c r="AA230" s="22">
        <f t="shared" si="921"/>
        <v>0</v>
      </c>
      <c r="AB230" s="22">
        <v>0</v>
      </c>
      <c r="AC230" s="22">
        <v>0</v>
      </c>
      <c r="AD230" s="22">
        <v>0</v>
      </c>
      <c r="AE230" s="22">
        <v>0</v>
      </c>
      <c r="AF230" s="22">
        <f t="shared" si="922"/>
        <v>0</v>
      </c>
      <c r="AG230" s="22">
        <v>0</v>
      </c>
      <c r="AH230" s="22">
        <v>0</v>
      </c>
      <c r="AI230" s="22">
        <v>0</v>
      </c>
      <c r="AJ230" s="22">
        <v>0</v>
      </c>
      <c r="AK230" s="22">
        <f t="shared" si="923"/>
        <v>0</v>
      </c>
      <c r="AL230" s="22">
        <v>0</v>
      </c>
      <c r="AM230" s="22">
        <v>0</v>
      </c>
      <c r="AN230" s="22">
        <v>0</v>
      </c>
      <c r="AO230" s="22">
        <v>0</v>
      </c>
      <c r="AP230" s="22">
        <f t="shared" si="924"/>
        <v>0</v>
      </c>
      <c r="AQ230" s="22">
        <f t="shared" si="925"/>
        <v>0</v>
      </c>
      <c r="AR230" s="22">
        <f t="shared" si="925"/>
        <v>0</v>
      </c>
      <c r="AS230" s="23">
        <f t="shared" si="926"/>
        <v>0</v>
      </c>
      <c r="AT230" s="23">
        <f t="shared" si="927"/>
        <v>0</v>
      </c>
      <c r="AU230" s="23">
        <f t="shared" si="928"/>
        <v>0</v>
      </c>
      <c r="AV230" s="24">
        <v>2</v>
      </c>
      <c r="AW230" s="23" t="str">
        <f t="shared" si="907"/>
        <v>0</v>
      </c>
      <c r="AX230" s="23" t="str">
        <f t="shared" si="908"/>
        <v>0</v>
      </c>
      <c r="AY230" s="23">
        <f t="shared" si="909"/>
        <v>0</v>
      </c>
      <c r="AZ230" s="23">
        <f t="shared" si="910"/>
        <v>0</v>
      </c>
      <c r="BA230" s="23">
        <f t="shared" si="911"/>
        <v>0</v>
      </c>
      <c r="BB230" s="23">
        <f t="shared" si="912"/>
        <v>0</v>
      </c>
    </row>
    <row r="231" spans="1:54" s="2" customFormat="1" ht="24.95" customHeight="1" x14ac:dyDescent="0.3">
      <c r="A231" s="4"/>
      <c r="B231" s="25" t="s">
        <v>58</v>
      </c>
      <c r="C231" s="46">
        <f t="shared" ref="C231:AU231" si="929">SUM(C227:C230)</f>
        <v>0</v>
      </c>
      <c r="D231" s="46">
        <f t="shared" ref="D231" si="930">SUM(D227:D230)</f>
        <v>0</v>
      </c>
      <c r="E231" s="46">
        <f t="shared" si="929"/>
        <v>0</v>
      </c>
      <c r="F231" s="46">
        <f t="shared" si="929"/>
        <v>0</v>
      </c>
      <c r="G231" s="46">
        <f t="shared" si="929"/>
        <v>0</v>
      </c>
      <c r="H231" s="46">
        <f t="shared" si="929"/>
        <v>0</v>
      </c>
      <c r="I231" s="46">
        <f t="shared" ref="I231" si="931">SUM(I227:I230)</f>
        <v>0</v>
      </c>
      <c r="J231" s="46">
        <f t="shared" si="929"/>
        <v>0</v>
      </c>
      <c r="K231" s="46">
        <f t="shared" si="929"/>
        <v>0</v>
      </c>
      <c r="L231" s="46">
        <f t="shared" si="929"/>
        <v>0</v>
      </c>
      <c r="M231" s="46">
        <f t="shared" ref="M231:Q231" si="932">SUM(M227:M230)</f>
        <v>0</v>
      </c>
      <c r="N231" s="46">
        <f t="shared" ref="N231" si="933">SUM(N227:N230)</f>
        <v>0</v>
      </c>
      <c r="O231" s="46">
        <f t="shared" si="932"/>
        <v>0</v>
      </c>
      <c r="P231" s="46">
        <f t="shared" si="932"/>
        <v>0</v>
      </c>
      <c r="Q231" s="46">
        <f t="shared" si="932"/>
        <v>0</v>
      </c>
      <c r="R231" s="46">
        <f t="shared" ref="R231:AF231" si="934">SUM(R227:R230)</f>
        <v>0</v>
      </c>
      <c r="S231" s="46">
        <f t="shared" ref="S231" si="935">SUM(S227:S230)</f>
        <v>0</v>
      </c>
      <c r="T231" s="46">
        <f t="shared" si="934"/>
        <v>0</v>
      </c>
      <c r="U231" s="46">
        <f t="shared" si="934"/>
        <v>0</v>
      </c>
      <c r="V231" s="46">
        <f t="shared" si="934"/>
        <v>0</v>
      </c>
      <c r="W231" s="46">
        <f t="shared" si="934"/>
        <v>0</v>
      </c>
      <c r="X231" s="46">
        <f t="shared" ref="X231" si="936">SUM(X227:X230)</f>
        <v>0</v>
      </c>
      <c r="Y231" s="46">
        <f t="shared" si="934"/>
        <v>0</v>
      </c>
      <c r="Z231" s="46">
        <f t="shared" si="934"/>
        <v>0</v>
      </c>
      <c r="AA231" s="46">
        <f t="shared" si="934"/>
        <v>0</v>
      </c>
      <c r="AB231" s="46">
        <f t="shared" si="934"/>
        <v>0</v>
      </c>
      <c r="AC231" s="46">
        <f t="shared" ref="AC231" si="937">SUM(AC227:AC230)</f>
        <v>0</v>
      </c>
      <c r="AD231" s="46">
        <f t="shared" si="934"/>
        <v>0</v>
      </c>
      <c r="AE231" s="46">
        <f t="shared" si="934"/>
        <v>0</v>
      </c>
      <c r="AF231" s="46">
        <f t="shared" si="934"/>
        <v>0</v>
      </c>
      <c r="AG231" s="46">
        <f t="shared" si="929"/>
        <v>0</v>
      </c>
      <c r="AH231" s="46">
        <f t="shared" ref="AH231" si="938">SUM(AH227:AH230)</f>
        <v>0</v>
      </c>
      <c r="AI231" s="46">
        <f t="shared" si="929"/>
        <v>0</v>
      </c>
      <c r="AJ231" s="46">
        <f t="shared" si="929"/>
        <v>0</v>
      </c>
      <c r="AK231" s="46">
        <f t="shared" si="929"/>
        <v>0</v>
      </c>
      <c r="AL231" s="46">
        <f t="shared" ref="AL231:AP231" si="939">SUM(AL227:AL230)</f>
        <v>0</v>
      </c>
      <c r="AM231" s="46">
        <f t="shared" si="939"/>
        <v>0</v>
      </c>
      <c r="AN231" s="46">
        <f t="shared" si="939"/>
        <v>0</v>
      </c>
      <c r="AO231" s="46">
        <f t="shared" si="939"/>
        <v>0</v>
      </c>
      <c r="AP231" s="46">
        <f t="shared" si="939"/>
        <v>0</v>
      </c>
      <c r="AQ231" s="46">
        <f t="shared" si="929"/>
        <v>0</v>
      </c>
      <c r="AR231" s="46">
        <f t="shared" ref="AR231" si="940">SUM(AR227:AR230)</f>
        <v>0</v>
      </c>
      <c r="AS231" s="46">
        <f t="shared" si="929"/>
        <v>0</v>
      </c>
      <c r="AT231" s="46">
        <f t="shared" si="929"/>
        <v>0</v>
      </c>
      <c r="AU231" s="46">
        <f t="shared" si="929"/>
        <v>0</v>
      </c>
      <c r="AV231" s="47"/>
      <c r="AW231" s="46">
        <f t="shared" ref="AW231:BB231" si="941">SUM(AW227:AW230)</f>
        <v>0</v>
      </c>
      <c r="AX231" s="46">
        <f t="shared" si="941"/>
        <v>0</v>
      </c>
      <c r="AY231" s="46">
        <f t="shared" si="941"/>
        <v>0</v>
      </c>
      <c r="AZ231" s="46">
        <f t="shared" si="941"/>
        <v>0</v>
      </c>
      <c r="BA231" s="46">
        <f t="shared" si="941"/>
        <v>0</v>
      </c>
      <c r="BB231" s="26">
        <f t="shared" si="941"/>
        <v>0</v>
      </c>
    </row>
    <row r="232" spans="1:54" s="2" customFormat="1" ht="24.95" customHeight="1" x14ac:dyDescent="0.3">
      <c r="A232" s="4"/>
      <c r="B232" s="25" t="s">
        <v>79</v>
      </c>
      <c r="C232" s="46">
        <f>C231</f>
        <v>0</v>
      </c>
      <c r="D232" s="46">
        <f>D231</f>
        <v>0</v>
      </c>
      <c r="E232" s="46">
        <f t="shared" ref="E232:BB232" si="942">E231</f>
        <v>0</v>
      </c>
      <c r="F232" s="46">
        <f t="shared" si="942"/>
        <v>0</v>
      </c>
      <c r="G232" s="46">
        <f t="shared" si="942"/>
        <v>0</v>
      </c>
      <c r="H232" s="46">
        <f t="shared" si="942"/>
        <v>0</v>
      </c>
      <c r="I232" s="46">
        <f t="shared" ref="I232" si="943">I231</f>
        <v>0</v>
      </c>
      <c r="J232" s="46">
        <f t="shared" si="942"/>
        <v>0</v>
      </c>
      <c r="K232" s="46">
        <f t="shared" si="942"/>
        <v>0</v>
      </c>
      <c r="L232" s="46">
        <f t="shared" si="942"/>
        <v>0</v>
      </c>
      <c r="M232" s="46">
        <f t="shared" ref="M232:AF232" si="944">M231</f>
        <v>0</v>
      </c>
      <c r="N232" s="46">
        <f t="shared" ref="N232" si="945">N231</f>
        <v>0</v>
      </c>
      <c r="O232" s="46">
        <f t="shared" si="944"/>
        <v>0</v>
      </c>
      <c r="P232" s="46">
        <f t="shared" si="944"/>
        <v>0</v>
      </c>
      <c r="Q232" s="46">
        <f t="shared" si="944"/>
        <v>0</v>
      </c>
      <c r="R232" s="46">
        <f t="shared" si="944"/>
        <v>0</v>
      </c>
      <c r="S232" s="46">
        <f t="shared" ref="S232" si="946">S231</f>
        <v>0</v>
      </c>
      <c r="T232" s="46">
        <f t="shared" si="944"/>
        <v>0</v>
      </c>
      <c r="U232" s="46">
        <f t="shared" si="944"/>
        <v>0</v>
      </c>
      <c r="V232" s="46">
        <f t="shared" si="944"/>
        <v>0</v>
      </c>
      <c r="W232" s="46">
        <f t="shared" si="944"/>
        <v>0</v>
      </c>
      <c r="X232" s="46">
        <f t="shared" ref="X232" si="947">X231</f>
        <v>0</v>
      </c>
      <c r="Y232" s="46">
        <f t="shared" si="944"/>
        <v>0</v>
      </c>
      <c r="Z232" s="46">
        <f t="shared" si="944"/>
        <v>0</v>
      </c>
      <c r="AA232" s="46">
        <f t="shared" si="944"/>
        <v>0</v>
      </c>
      <c r="AB232" s="46">
        <f t="shared" si="944"/>
        <v>0</v>
      </c>
      <c r="AC232" s="46">
        <f t="shared" ref="AC232" si="948">AC231</f>
        <v>0</v>
      </c>
      <c r="AD232" s="46">
        <f t="shared" si="944"/>
        <v>0</v>
      </c>
      <c r="AE232" s="46">
        <f t="shared" si="944"/>
        <v>0</v>
      </c>
      <c r="AF232" s="46">
        <f t="shared" si="944"/>
        <v>0</v>
      </c>
      <c r="AG232" s="46">
        <f t="shared" si="942"/>
        <v>0</v>
      </c>
      <c r="AH232" s="46">
        <f t="shared" ref="AH232" si="949">AH231</f>
        <v>0</v>
      </c>
      <c r="AI232" s="46">
        <f t="shared" si="942"/>
        <v>0</v>
      </c>
      <c r="AJ232" s="46">
        <f t="shared" si="942"/>
        <v>0</v>
      </c>
      <c r="AK232" s="46">
        <f t="shared" si="942"/>
        <v>0</v>
      </c>
      <c r="AL232" s="46">
        <f t="shared" ref="AL232:AP232" si="950">AL231</f>
        <v>0</v>
      </c>
      <c r="AM232" s="46">
        <f t="shared" si="950"/>
        <v>0</v>
      </c>
      <c r="AN232" s="46">
        <f t="shared" si="950"/>
        <v>0</v>
      </c>
      <c r="AO232" s="46">
        <f t="shared" si="950"/>
        <v>0</v>
      </c>
      <c r="AP232" s="46">
        <f t="shared" si="950"/>
        <v>0</v>
      </c>
      <c r="AQ232" s="46">
        <f t="shared" si="942"/>
        <v>0</v>
      </c>
      <c r="AR232" s="46">
        <f t="shared" ref="AR232" si="951">AR231</f>
        <v>0</v>
      </c>
      <c r="AS232" s="46">
        <f t="shared" si="942"/>
        <v>0</v>
      </c>
      <c r="AT232" s="46">
        <f t="shared" si="942"/>
        <v>0</v>
      </c>
      <c r="AU232" s="46">
        <f t="shared" si="942"/>
        <v>0</v>
      </c>
      <c r="AV232" s="46">
        <f t="shared" si="942"/>
        <v>0</v>
      </c>
      <c r="AW232" s="46">
        <f t="shared" si="942"/>
        <v>0</v>
      </c>
      <c r="AX232" s="46">
        <f t="shared" si="942"/>
        <v>0</v>
      </c>
      <c r="AY232" s="46">
        <f t="shared" si="942"/>
        <v>0</v>
      </c>
      <c r="AZ232" s="46">
        <f t="shared" si="942"/>
        <v>0</v>
      </c>
      <c r="BA232" s="46">
        <f t="shared" si="942"/>
        <v>0</v>
      </c>
      <c r="BB232" s="26">
        <f t="shared" si="942"/>
        <v>0</v>
      </c>
    </row>
    <row r="233" spans="1:54" s="3" customFormat="1" ht="24.95" customHeight="1" x14ac:dyDescent="0.2">
      <c r="A233" s="86"/>
      <c r="B233" s="87" t="s">
        <v>41</v>
      </c>
      <c r="C233" s="57">
        <f t="shared" ref="C233:AU233" si="952">C224+C232</f>
        <v>65</v>
      </c>
      <c r="D233" s="57">
        <f t="shared" ref="D233" si="953">D224+D232</f>
        <v>88</v>
      </c>
      <c r="E233" s="57">
        <f t="shared" si="952"/>
        <v>42</v>
      </c>
      <c r="F233" s="57">
        <f t="shared" si="952"/>
        <v>31</v>
      </c>
      <c r="G233" s="57">
        <f t="shared" si="952"/>
        <v>73</v>
      </c>
      <c r="H233" s="57">
        <f t="shared" si="952"/>
        <v>160</v>
      </c>
      <c r="I233" s="57">
        <f t="shared" ref="I233" si="954">I224+I232</f>
        <v>393</v>
      </c>
      <c r="J233" s="57">
        <f t="shared" si="952"/>
        <v>96</v>
      </c>
      <c r="K233" s="57">
        <f t="shared" si="952"/>
        <v>133</v>
      </c>
      <c r="L233" s="57">
        <f t="shared" si="952"/>
        <v>229</v>
      </c>
      <c r="M233" s="57">
        <f t="shared" ref="M233:AF233" si="955">M224+M232</f>
        <v>70</v>
      </c>
      <c r="N233" s="57">
        <f t="shared" ref="N233" si="956">N224+N232</f>
        <v>307</v>
      </c>
      <c r="O233" s="57">
        <f t="shared" si="955"/>
        <v>73</v>
      </c>
      <c r="P233" s="57">
        <f t="shared" si="955"/>
        <v>32</v>
      </c>
      <c r="Q233" s="57">
        <f t="shared" si="955"/>
        <v>105</v>
      </c>
      <c r="R233" s="57">
        <f>R224+R232</f>
        <v>75</v>
      </c>
      <c r="S233" s="57">
        <f>S224+S232</f>
        <v>175</v>
      </c>
      <c r="T233" s="57">
        <f t="shared" si="955"/>
        <v>38</v>
      </c>
      <c r="U233" s="57">
        <f t="shared" si="955"/>
        <v>36</v>
      </c>
      <c r="V233" s="57">
        <f t="shared" si="955"/>
        <v>74</v>
      </c>
      <c r="W233" s="57">
        <f t="shared" si="955"/>
        <v>40</v>
      </c>
      <c r="X233" s="57">
        <f t="shared" ref="X233" si="957">X224+X232</f>
        <v>85</v>
      </c>
      <c r="Y233" s="57">
        <f t="shared" si="955"/>
        <v>19</v>
      </c>
      <c r="Z233" s="57">
        <f t="shared" si="955"/>
        <v>12</v>
      </c>
      <c r="AA233" s="57">
        <f t="shared" si="955"/>
        <v>31</v>
      </c>
      <c r="AB233" s="57">
        <f t="shared" si="955"/>
        <v>0</v>
      </c>
      <c r="AC233" s="57">
        <f t="shared" ref="AC233" si="958">AC224+AC232</f>
        <v>23</v>
      </c>
      <c r="AD233" s="57">
        <f t="shared" si="955"/>
        <v>7</v>
      </c>
      <c r="AE233" s="57">
        <f t="shared" si="955"/>
        <v>6</v>
      </c>
      <c r="AF233" s="57">
        <f t="shared" si="955"/>
        <v>13</v>
      </c>
      <c r="AG233" s="57">
        <f t="shared" si="952"/>
        <v>0</v>
      </c>
      <c r="AH233" s="57">
        <f t="shared" ref="AH233" si="959">AH224+AH232</f>
        <v>0</v>
      </c>
      <c r="AI233" s="57">
        <f t="shared" si="952"/>
        <v>1</v>
      </c>
      <c r="AJ233" s="57">
        <f t="shared" si="952"/>
        <v>0</v>
      </c>
      <c r="AK233" s="57">
        <f t="shared" si="952"/>
        <v>1</v>
      </c>
      <c r="AL233" s="57">
        <f t="shared" ref="AL233:AP233" si="960">AL224+AL232</f>
        <v>0</v>
      </c>
      <c r="AM233" s="57">
        <f t="shared" si="960"/>
        <v>0</v>
      </c>
      <c r="AN233" s="57">
        <f t="shared" si="960"/>
        <v>0</v>
      </c>
      <c r="AO233" s="57">
        <f t="shared" si="960"/>
        <v>0</v>
      </c>
      <c r="AP233" s="57">
        <f t="shared" si="960"/>
        <v>0</v>
      </c>
      <c r="AQ233" s="57">
        <f t="shared" si="952"/>
        <v>410</v>
      </c>
      <c r="AR233" s="57">
        <f t="shared" ref="AR233" si="961">AR224+AR232</f>
        <v>1071</v>
      </c>
      <c r="AS233" s="57">
        <f t="shared" si="952"/>
        <v>276</v>
      </c>
      <c r="AT233" s="57">
        <f t="shared" si="952"/>
        <v>250</v>
      </c>
      <c r="AU233" s="57">
        <f t="shared" si="952"/>
        <v>526</v>
      </c>
      <c r="AV233" s="58"/>
      <c r="AW233" s="57">
        <f t="shared" ref="AW233:BB233" si="962">AW224+AW232</f>
        <v>0</v>
      </c>
      <c r="AX233" s="57">
        <f t="shared" si="962"/>
        <v>0</v>
      </c>
      <c r="AY233" s="57">
        <f t="shared" si="962"/>
        <v>0</v>
      </c>
      <c r="AZ233" s="31">
        <f t="shared" si="962"/>
        <v>276</v>
      </c>
      <c r="BA233" s="31">
        <f t="shared" si="962"/>
        <v>250</v>
      </c>
      <c r="BB233" s="31">
        <f t="shared" si="962"/>
        <v>526</v>
      </c>
    </row>
    <row r="234" spans="1:54" ht="24.95" customHeight="1" x14ac:dyDescent="0.3">
      <c r="A234" s="4" t="s">
        <v>52</v>
      </c>
      <c r="B234" s="21"/>
      <c r="C234" s="33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5"/>
      <c r="AT234" s="35"/>
      <c r="AU234" s="35"/>
      <c r="AV234" s="36"/>
      <c r="AW234" s="35"/>
      <c r="AX234" s="35"/>
      <c r="AY234" s="35"/>
      <c r="AZ234" s="35"/>
      <c r="BA234" s="35"/>
      <c r="BB234" s="37"/>
    </row>
    <row r="235" spans="1:54" ht="24.95" customHeight="1" x14ac:dyDescent="0.3">
      <c r="A235" s="4"/>
      <c r="B235" s="11" t="s">
        <v>59</v>
      </c>
      <c r="C235" s="33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5"/>
      <c r="AT235" s="35"/>
      <c r="AU235" s="35"/>
      <c r="AV235" s="36"/>
      <c r="AW235" s="35"/>
      <c r="AX235" s="35"/>
      <c r="AY235" s="35"/>
      <c r="AZ235" s="35"/>
      <c r="BA235" s="35"/>
      <c r="BB235" s="37"/>
    </row>
    <row r="236" spans="1:54" ht="24.95" customHeight="1" x14ac:dyDescent="0.3">
      <c r="A236" s="20"/>
      <c r="B236" s="5" t="s">
        <v>70</v>
      </c>
      <c r="C236" s="44"/>
      <c r="D236" s="127"/>
      <c r="E236" s="40"/>
      <c r="F236" s="40"/>
      <c r="G236" s="34"/>
      <c r="H236" s="40"/>
      <c r="I236" s="40"/>
      <c r="J236" s="40"/>
      <c r="K236" s="40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40"/>
      <c r="AH236" s="40"/>
      <c r="AI236" s="40"/>
      <c r="AJ236" s="40"/>
      <c r="AK236" s="34"/>
      <c r="AL236" s="34"/>
      <c r="AM236" s="34"/>
      <c r="AN236" s="34"/>
      <c r="AO236" s="34"/>
      <c r="AP236" s="34"/>
      <c r="AQ236" s="34"/>
      <c r="AR236" s="34"/>
      <c r="AS236" s="35"/>
      <c r="AT236" s="35"/>
      <c r="AU236" s="35"/>
      <c r="AV236" s="45"/>
      <c r="AW236" s="35"/>
      <c r="AX236" s="35"/>
      <c r="AY236" s="35"/>
      <c r="AZ236" s="35"/>
      <c r="BA236" s="35"/>
      <c r="BB236" s="37"/>
    </row>
    <row r="237" spans="1:54" ht="24.95" customHeight="1" x14ac:dyDescent="0.3">
      <c r="A237" s="20"/>
      <c r="B237" s="48" t="s">
        <v>37</v>
      </c>
      <c r="C237" s="22">
        <v>0</v>
      </c>
      <c r="D237" s="22">
        <v>0</v>
      </c>
      <c r="E237" s="22">
        <v>0</v>
      </c>
      <c r="F237" s="22">
        <v>0</v>
      </c>
      <c r="G237" s="22">
        <f t="shared" ref="G237:G243" si="963">E237+F237</f>
        <v>0</v>
      </c>
      <c r="H237" s="22">
        <v>10</v>
      </c>
      <c r="I237" s="22">
        <f>13+6</f>
        <v>19</v>
      </c>
      <c r="J237" s="22">
        <v>2</v>
      </c>
      <c r="K237" s="22">
        <f>3+3</f>
        <v>6</v>
      </c>
      <c r="L237" s="22">
        <f t="shared" ref="L237:L243" si="964">J237+K237</f>
        <v>8</v>
      </c>
      <c r="M237" s="22">
        <v>0</v>
      </c>
      <c r="N237" s="22">
        <v>0</v>
      </c>
      <c r="O237" s="22">
        <v>0</v>
      </c>
      <c r="P237" s="22">
        <v>0</v>
      </c>
      <c r="Q237" s="22">
        <f t="shared" ref="Q237:Q243" si="965">O237+P237</f>
        <v>0</v>
      </c>
      <c r="R237" s="22">
        <v>15</v>
      </c>
      <c r="S237" s="22">
        <v>7</v>
      </c>
      <c r="T237" s="22">
        <v>1</v>
      </c>
      <c r="U237" s="22">
        <v>1</v>
      </c>
      <c r="V237" s="22">
        <f t="shared" ref="V237:V243" si="966">T237+U237</f>
        <v>2</v>
      </c>
      <c r="W237" s="22">
        <v>15</v>
      </c>
      <c r="X237" s="22">
        <v>17</v>
      </c>
      <c r="Y237" s="22">
        <v>4</v>
      </c>
      <c r="Z237" s="22">
        <v>3</v>
      </c>
      <c r="AA237" s="22">
        <f t="shared" ref="AA237:AA243" si="967">Y237+Z237</f>
        <v>7</v>
      </c>
      <c r="AB237" s="22">
        <v>0</v>
      </c>
      <c r="AC237" s="22">
        <v>0</v>
      </c>
      <c r="AD237" s="22">
        <v>0</v>
      </c>
      <c r="AE237" s="22">
        <v>0</v>
      </c>
      <c r="AF237" s="22">
        <f t="shared" ref="AF237:AF243" si="968">AD237+AE237</f>
        <v>0</v>
      </c>
      <c r="AG237" s="22">
        <v>15</v>
      </c>
      <c r="AH237" s="22">
        <f>2+5</f>
        <v>7</v>
      </c>
      <c r="AI237" s="22">
        <v>2</v>
      </c>
      <c r="AJ237" s="22">
        <v>3</v>
      </c>
      <c r="AK237" s="22">
        <f t="shared" ref="AK237:AK243" si="969">AI237+AJ237</f>
        <v>5</v>
      </c>
      <c r="AL237" s="22">
        <v>0</v>
      </c>
      <c r="AM237" s="22">
        <v>0</v>
      </c>
      <c r="AN237" s="22">
        <v>0</v>
      </c>
      <c r="AO237" s="22">
        <v>0</v>
      </c>
      <c r="AP237" s="22">
        <f t="shared" ref="AP237:AP243" si="970">AN237+AO237</f>
        <v>0</v>
      </c>
      <c r="AQ237" s="22">
        <f t="shared" ref="AQ237:AR243" si="971">C237+H237+AG237+M237+R237+W237+AB237</f>
        <v>55</v>
      </c>
      <c r="AR237" s="22">
        <f t="shared" si="971"/>
        <v>50</v>
      </c>
      <c r="AS237" s="23">
        <f t="shared" ref="AS237:AS243" si="972">E237+J237+O237+T237+Y237+AD237+AI237</f>
        <v>9</v>
      </c>
      <c r="AT237" s="23">
        <f t="shared" ref="AT237:AT243" si="973">F237+K237+P237+U237+Z237+AE237+AJ237</f>
        <v>13</v>
      </c>
      <c r="AU237" s="23">
        <f t="shared" ref="AU237:AU243" si="974">G237+L237+Q237+V237+AA237+AF237+AK237</f>
        <v>22</v>
      </c>
      <c r="AV237" s="24">
        <v>2</v>
      </c>
      <c r="AW237" s="23" t="str">
        <f t="shared" si="907"/>
        <v>0</v>
      </c>
      <c r="AX237" s="23" t="str">
        <f t="shared" si="908"/>
        <v>0</v>
      </c>
      <c r="AY237" s="23">
        <f t="shared" si="909"/>
        <v>0</v>
      </c>
      <c r="AZ237" s="23">
        <f t="shared" si="910"/>
        <v>9</v>
      </c>
      <c r="BA237" s="23">
        <f t="shared" si="911"/>
        <v>13</v>
      </c>
      <c r="BB237" s="23">
        <f t="shared" si="912"/>
        <v>22</v>
      </c>
    </row>
    <row r="238" spans="1:54" ht="24.95" customHeight="1" x14ac:dyDescent="0.3">
      <c r="A238" s="20"/>
      <c r="B238" s="48" t="s">
        <v>36</v>
      </c>
      <c r="C238" s="22">
        <v>0</v>
      </c>
      <c r="D238" s="22">
        <v>0</v>
      </c>
      <c r="E238" s="22">
        <v>0</v>
      </c>
      <c r="F238" s="22">
        <v>0</v>
      </c>
      <c r="G238" s="22">
        <f t="shared" si="963"/>
        <v>0</v>
      </c>
      <c r="H238" s="22">
        <v>25</v>
      </c>
      <c r="I238" s="22">
        <f>19+20</f>
        <v>39</v>
      </c>
      <c r="J238" s="22">
        <v>4</v>
      </c>
      <c r="K238" s="22">
        <f>8+12</f>
        <v>20</v>
      </c>
      <c r="L238" s="22">
        <f t="shared" si="964"/>
        <v>24</v>
      </c>
      <c r="M238" s="22">
        <v>0</v>
      </c>
      <c r="N238" s="22">
        <v>0</v>
      </c>
      <c r="O238" s="22">
        <v>0</v>
      </c>
      <c r="P238" s="22">
        <v>0</v>
      </c>
      <c r="Q238" s="22">
        <f t="shared" si="965"/>
        <v>0</v>
      </c>
      <c r="R238" s="22">
        <v>20</v>
      </c>
      <c r="S238" s="22">
        <v>7</v>
      </c>
      <c r="T238" s="22">
        <v>0</v>
      </c>
      <c r="U238" s="22">
        <v>3</v>
      </c>
      <c r="V238" s="22">
        <f t="shared" si="966"/>
        <v>3</v>
      </c>
      <c r="W238" s="22">
        <v>20</v>
      </c>
      <c r="X238" s="22">
        <v>29</v>
      </c>
      <c r="Y238" s="22">
        <v>0</v>
      </c>
      <c r="Z238" s="22">
        <v>7</v>
      </c>
      <c r="AA238" s="22">
        <f t="shared" si="967"/>
        <v>7</v>
      </c>
      <c r="AB238" s="22">
        <v>0</v>
      </c>
      <c r="AC238" s="22">
        <v>0</v>
      </c>
      <c r="AD238" s="22">
        <v>0</v>
      </c>
      <c r="AE238" s="22">
        <v>0</v>
      </c>
      <c r="AF238" s="22">
        <f t="shared" si="968"/>
        <v>0</v>
      </c>
      <c r="AG238" s="22">
        <v>10</v>
      </c>
      <c r="AH238" s="22">
        <f>3+6</f>
        <v>9</v>
      </c>
      <c r="AI238" s="22">
        <v>2</v>
      </c>
      <c r="AJ238" s="22">
        <v>4</v>
      </c>
      <c r="AK238" s="22">
        <f t="shared" si="969"/>
        <v>6</v>
      </c>
      <c r="AL238" s="22">
        <v>0</v>
      </c>
      <c r="AM238" s="22">
        <v>0</v>
      </c>
      <c r="AN238" s="22">
        <v>0</v>
      </c>
      <c r="AO238" s="22">
        <v>0</v>
      </c>
      <c r="AP238" s="22">
        <f t="shared" si="970"/>
        <v>0</v>
      </c>
      <c r="AQ238" s="22">
        <f t="shared" si="971"/>
        <v>75</v>
      </c>
      <c r="AR238" s="22">
        <f t="shared" si="971"/>
        <v>84</v>
      </c>
      <c r="AS238" s="23">
        <f t="shared" si="972"/>
        <v>6</v>
      </c>
      <c r="AT238" s="23">
        <f t="shared" si="973"/>
        <v>34</v>
      </c>
      <c r="AU238" s="23">
        <f t="shared" si="974"/>
        <v>40</v>
      </c>
      <c r="AV238" s="24">
        <v>2</v>
      </c>
      <c r="AW238" s="23" t="str">
        <f t="shared" si="907"/>
        <v>0</v>
      </c>
      <c r="AX238" s="23" t="str">
        <f t="shared" si="908"/>
        <v>0</v>
      </c>
      <c r="AY238" s="23">
        <f t="shared" si="909"/>
        <v>0</v>
      </c>
      <c r="AZ238" s="23">
        <f t="shared" si="910"/>
        <v>6</v>
      </c>
      <c r="BA238" s="23">
        <f t="shared" si="911"/>
        <v>34</v>
      </c>
      <c r="BB238" s="23">
        <f t="shared" si="912"/>
        <v>40</v>
      </c>
    </row>
    <row r="239" spans="1:54" ht="24.95" customHeight="1" x14ac:dyDescent="0.3">
      <c r="A239" s="20"/>
      <c r="B239" s="48" t="s">
        <v>123</v>
      </c>
      <c r="C239" s="22">
        <v>0</v>
      </c>
      <c r="D239" s="22">
        <v>0</v>
      </c>
      <c r="E239" s="22">
        <v>0</v>
      </c>
      <c r="F239" s="22">
        <v>0</v>
      </c>
      <c r="G239" s="22">
        <f t="shared" si="963"/>
        <v>0</v>
      </c>
      <c r="H239" s="22">
        <v>20</v>
      </c>
      <c r="I239" s="22">
        <f>41+13</f>
        <v>54</v>
      </c>
      <c r="J239" s="22">
        <v>1</v>
      </c>
      <c r="K239" s="22">
        <f>19+8</f>
        <v>27</v>
      </c>
      <c r="L239" s="22">
        <f t="shared" si="964"/>
        <v>28</v>
      </c>
      <c r="M239" s="22">
        <v>0</v>
      </c>
      <c r="N239" s="22">
        <v>0</v>
      </c>
      <c r="O239" s="22">
        <v>0</v>
      </c>
      <c r="P239" s="22">
        <v>0</v>
      </c>
      <c r="Q239" s="22">
        <f t="shared" si="965"/>
        <v>0</v>
      </c>
      <c r="R239" s="22">
        <v>25</v>
      </c>
      <c r="S239" s="22">
        <v>21</v>
      </c>
      <c r="T239" s="22">
        <v>3</v>
      </c>
      <c r="U239" s="22">
        <v>8</v>
      </c>
      <c r="V239" s="22">
        <f t="shared" si="966"/>
        <v>11</v>
      </c>
      <c r="W239" s="22">
        <v>10</v>
      </c>
      <c r="X239" s="22">
        <v>21</v>
      </c>
      <c r="Y239" s="22">
        <v>0</v>
      </c>
      <c r="Z239" s="22">
        <v>7</v>
      </c>
      <c r="AA239" s="22">
        <f t="shared" si="967"/>
        <v>7</v>
      </c>
      <c r="AB239" s="22">
        <v>0</v>
      </c>
      <c r="AC239" s="22">
        <v>0</v>
      </c>
      <c r="AD239" s="22">
        <v>0</v>
      </c>
      <c r="AE239" s="22">
        <v>0</v>
      </c>
      <c r="AF239" s="22">
        <f t="shared" si="968"/>
        <v>0</v>
      </c>
      <c r="AG239" s="22">
        <v>10</v>
      </c>
      <c r="AH239" s="22">
        <f>5+2</f>
        <v>7</v>
      </c>
      <c r="AI239" s="22">
        <v>1</v>
      </c>
      <c r="AJ239" s="22">
        <v>5</v>
      </c>
      <c r="AK239" s="22">
        <f t="shared" si="969"/>
        <v>6</v>
      </c>
      <c r="AL239" s="22">
        <v>0</v>
      </c>
      <c r="AM239" s="22">
        <v>0</v>
      </c>
      <c r="AN239" s="22">
        <v>0</v>
      </c>
      <c r="AO239" s="22">
        <v>0</v>
      </c>
      <c r="AP239" s="22">
        <f t="shared" si="970"/>
        <v>0</v>
      </c>
      <c r="AQ239" s="22">
        <f t="shared" si="971"/>
        <v>65</v>
      </c>
      <c r="AR239" s="22">
        <f t="shared" si="971"/>
        <v>103</v>
      </c>
      <c r="AS239" s="23">
        <f t="shared" si="972"/>
        <v>5</v>
      </c>
      <c r="AT239" s="23">
        <f t="shared" si="973"/>
        <v>47</v>
      </c>
      <c r="AU239" s="23">
        <f t="shared" si="974"/>
        <v>52</v>
      </c>
      <c r="AV239" s="24">
        <v>2</v>
      </c>
      <c r="AW239" s="23" t="str">
        <f t="shared" si="907"/>
        <v>0</v>
      </c>
      <c r="AX239" s="23" t="str">
        <f t="shared" si="908"/>
        <v>0</v>
      </c>
      <c r="AY239" s="23">
        <f t="shared" si="909"/>
        <v>0</v>
      </c>
      <c r="AZ239" s="23">
        <f t="shared" si="910"/>
        <v>5</v>
      </c>
      <c r="BA239" s="23">
        <f t="shared" si="911"/>
        <v>47</v>
      </c>
      <c r="BB239" s="23">
        <f t="shared" si="912"/>
        <v>52</v>
      </c>
    </row>
    <row r="240" spans="1:54" s="2" customFormat="1" ht="24.95" customHeight="1" x14ac:dyDescent="0.3">
      <c r="A240" s="4"/>
      <c r="B240" s="48" t="s">
        <v>73</v>
      </c>
      <c r="C240" s="22">
        <v>2</v>
      </c>
      <c r="D240" s="22">
        <v>15</v>
      </c>
      <c r="E240" s="22">
        <v>8</v>
      </c>
      <c r="F240" s="22">
        <v>1</v>
      </c>
      <c r="G240" s="22">
        <f t="shared" si="963"/>
        <v>9</v>
      </c>
      <c r="H240" s="22">
        <v>10</v>
      </c>
      <c r="I240" s="22">
        <f>27+19</f>
        <v>46</v>
      </c>
      <c r="J240" s="22">
        <f>8+8</f>
        <v>16</v>
      </c>
      <c r="K240" s="22">
        <f>7+2</f>
        <v>9</v>
      </c>
      <c r="L240" s="22">
        <f t="shared" si="964"/>
        <v>25</v>
      </c>
      <c r="M240" s="22">
        <v>3</v>
      </c>
      <c r="N240" s="22">
        <v>18</v>
      </c>
      <c r="O240" s="22">
        <v>12</v>
      </c>
      <c r="P240" s="22">
        <v>5</v>
      </c>
      <c r="Q240" s="22">
        <f t="shared" si="965"/>
        <v>17</v>
      </c>
      <c r="R240" s="22">
        <v>40</v>
      </c>
      <c r="S240" s="22">
        <v>21</v>
      </c>
      <c r="T240" s="22">
        <v>10</v>
      </c>
      <c r="U240" s="22">
        <v>3</v>
      </c>
      <c r="V240" s="22">
        <f t="shared" si="966"/>
        <v>13</v>
      </c>
      <c r="W240" s="22">
        <v>15</v>
      </c>
      <c r="X240" s="22">
        <v>48</v>
      </c>
      <c r="Y240" s="22">
        <v>17</v>
      </c>
      <c r="Z240" s="22">
        <v>6</v>
      </c>
      <c r="AA240" s="22">
        <f t="shared" si="967"/>
        <v>23</v>
      </c>
      <c r="AB240" s="22">
        <v>0</v>
      </c>
      <c r="AC240" s="22">
        <v>1</v>
      </c>
      <c r="AD240" s="22">
        <v>1</v>
      </c>
      <c r="AE240" s="22">
        <v>0</v>
      </c>
      <c r="AF240" s="22">
        <f t="shared" si="968"/>
        <v>1</v>
      </c>
      <c r="AG240" s="22">
        <v>10</v>
      </c>
      <c r="AH240" s="22">
        <v>13</v>
      </c>
      <c r="AI240" s="22">
        <v>4</v>
      </c>
      <c r="AJ240" s="22">
        <v>3</v>
      </c>
      <c r="AK240" s="22">
        <f t="shared" si="969"/>
        <v>7</v>
      </c>
      <c r="AL240" s="22">
        <v>0</v>
      </c>
      <c r="AM240" s="22">
        <v>0</v>
      </c>
      <c r="AN240" s="22">
        <v>0</v>
      </c>
      <c r="AO240" s="22">
        <v>0</v>
      </c>
      <c r="AP240" s="22">
        <f t="shared" si="970"/>
        <v>0</v>
      </c>
      <c r="AQ240" s="22">
        <f t="shared" si="971"/>
        <v>80</v>
      </c>
      <c r="AR240" s="22">
        <f t="shared" si="971"/>
        <v>162</v>
      </c>
      <c r="AS240" s="23">
        <f t="shared" si="972"/>
        <v>68</v>
      </c>
      <c r="AT240" s="23">
        <f t="shared" si="973"/>
        <v>27</v>
      </c>
      <c r="AU240" s="23">
        <f t="shared" si="974"/>
        <v>95</v>
      </c>
      <c r="AV240" s="24">
        <v>2</v>
      </c>
      <c r="AW240" s="23" t="str">
        <f t="shared" si="907"/>
        <v>0</v>
      </c>
      <c r="AX240" s="23" t="str">
        <f t="shared" si="908"/>
        <v>0</v>
      </c>
      <c r="AY240" s="23">
        <f t="shared" si="909"/>
        <v>0</v>
      </c>
      <c r="AZ240" s="23">
        <f t="shared" si="910"/>
        <v>68</v>
      </c>
      <c r="BA240" s="23">
        <f t="shared" si="911"/>
        <v>27</v>
      </c>
      <c r="BB240" s="23">
        <f t="shared" si="912"/>
        <v>95</v>
      </c>
    </row>
    <row r="241" spans="1:54" ht="24.95" customHeight="1" x14ac:dyDescent="0.3">
      <c r="A241" s="20"/>
      <c r="B241" s="48" t="s">
        <v>38</v>
      </c>
      <c r="C241" s="22">
        <v>0</v>
      </c>
      <c r="D241" s="22">
        <v>0</v>
      </c>
      <c r="E241" s="22">
        <v>0</v>
      </c>
      <c r="F241" s="22">
        <v>0</v>
      </c>
      <c r="G241" s="22">
        <f t="shared" si="963"/>
        <v>0</v>
      </c>
      <c r="H241" s="22">
        <v>15</v>
      </c>
      <c r="I241" s="22">
        <f>10+15</f>
        <v>25</v>
      </c>
      <c r="J241" s="22">
        <f>2+2</f>
        <v>4</v>
      </c>
      <c r="K241" s="22">
        <f>4+7</f>
        <v>11</v>
      </c>
      <c r="L241" s="22">
        <f t="shared" si="964"/>
        <v>15</v>
      </c>
      <c r="M241" s="22">
        <v>0</v>
      </c>
      <c r="N241" s="22">
        <v>0</v>
      </c>
      <c r="O241" s="22">
        <v>0</v>
      </c>
      <c r="P241" s="22">
        <v>0</v>
      </c>
      <c r="Q241" s="22">
        <f t="shared" si="965"/>
        <v>0</v>
      </c>
      <c r="R241" s="22">
        <v>10</v>
      </c>
      <c r="S241" s="22">
        <v>1</v>
      </c>
      <c r="T241" s="22">
        <v>0</v>
      </c>
      <c r="U241" s="22">
        <v>0</v>
      </c>
      <c r="V241" s="22">
        <f t="shared" si="966"/>
        <v>0</v>
      </c>
      <c r="W241" s="22">
        <v>20</v>
      </c>
      <c r="X241" s="22">
        <v>7</v>
      </c>
      <c r="Y241" s="22">
        <v>2</v>
      </c>
      <c r="Z241" s="22">
        <v>2</v>
      </c>
      <c r="AA241" s="22">
        <f t="shared" si="967"/>
        <v>4</v>
      </c>
      <c r="AB241" s="22">
        <v>0</v>
      </c>
      <c r="AC241" s="22">
        <v>1</v>
      </c>
      <c r="AD241" s="22">
        <v>0</v>
      </c>
      <c r="AE241" s="22">
        <v>0</v>
      </c>
      <c r="AF241" s="22">
        <f t="shared" si="968"/>
        <v>0</v>
      </c>
      <c r="AG241" s="22">
        <v>20</v>
      </c>
      <c r="AH241" s="22">
        <v>1</v>
      </c>
      <c r="AI241" s="22">
        <v>0</v>
      </c>
      <c r="AJ241" s="22">
        <v>0</v>
      </c>
      <c r="AK241" s="22">
        <f t="shared" si="969"/>
        <v>0</v>
      </c>
      <c r="AL241" s="22">
        <v>0</v>
      </c>
      <c r="AM241" s="22">
        <v>0</v>
      </c>
      <c r="AN241" s="22">
        <v>0</v>
      </c>
      <c r="AO241" s="22">
        <v>0</v>
      </c>
      <c r="AP241" s="22">
        <f t="shared" si="970"/>
        <v>0</v>
      </c>
      <c r="AQ241" s="22">
        <f t="shared" si="971"/>
        <v>65</v>
      </c>
      <c r="AR241" s="22">
        <f t="shared" si="971"/>
        <v>35</v>
      </c>
      <c r="AS241" s="23">
        <f t="shared" si="972"/>
        <v>6</v>
      </c>
      <c r="AT241" s="23">
        <f t="shared" si="973"/>
        <v>13</v>
      </c>
      <c r="AU241" s="23">
        <f t="shared" si="974"/>
        <v>19</v>
      </c>
      <c r="AV241" s="24">
        <v>2</v>
      </c>
      <c r="AW241" s="23" t="str">
        <f t="shared" si="907"/>
        <v>0</v>
      </c>
      <c r="AX241" s="23" t="str">
        <f t="shared" si="908"/>
        <v>0</v>
      </c>
      <c r="AY241" s="23">
        <f t="shared" si="909"/>
        <v>0</v>
      </c>
      <c r="AZ241" s="23">
        <f t="shared" si="910"/>
        <v>6</v>
      </c>
      <c r="BA241" s="23">
        <f t="shared" si="911"/>
        <v>13</v>
      </c>
      <c r="BB241" s="23">
        <f t="shared" si="912"/>
        <v>19</v>
      </c>
    </row>
    <row r="242" spans="1:54" ht="24.95" customHeight="1" x14ac:dyDescent="0.3">
      <c r="A242" s="20"/>
      <c r="B242" s="48" t="s">
        <v>53</v>
      </c>
      <c r="C242" s="22">
        <v>0</v>
      </c>
      <c r="D242" s="22">
        <v>0</v>
      </c>
      <c r="E242" s="22">
        <v>0</v>
      </c>
      <c r="F242" s="22">
        <v>0</v>
      </c>
      <c r="G242" s="22">
        <f t="shared" si="963"/>
        <v>0</v>
      </c>
      <c r="H242" s="22">
        <v>25</v>
      </c>
      <c r="I242" s="22">
        <f>57+73</f>
        <v>130</v>
      </c>
      <c r="J242" s="22">
        <f>17+19</f>
        <v>36</v>
      </c>
      <c r="K242" s="22">
        <f>5+4</f>
        <v>9</v>
      </c>
      <c r="L242" s="22">
        <f t="shared" si="964"/>
        <v>45</v>
      </c>
      <c r="M242" s="22">
        <v>0</v>
      </c>
      <c r="N242" s="22">
        <v>0</v>
      </c>
      <c r="O242" s="22">
        <v>0</v>
      </c>
      <c r="P242" s="22">
        <v>0</v>
      </c>
      <c r="Q242" s="22">
        <f t="shared" si="965"/>
        <v>0</v>
      </c>
      <c r="R242" s="22">
        <v>25</v>
      </c>
      <c r="S242" s="22">
        <v>41</v>
      </c>
      <c r="T242" s="22">
        <v>17</v>
      </c>
      <c r="U242" s="22">
        <v>4</v>
      </c>
      <c r="V242" s="22">
        <f t="shared" si="966"/>
        <v>21</v>
      </c>
      <c r="W242" s="22">
        <v>20</v>
      </c>
      <c r="X242" s="22">
        <v>96</v>
      </c>
      <c r="Y242" s="22">
        <v>35</v>
      </c>
      <c r="Z242" s="22">
        <v>6</v>
      </c>
      <c r="AA242" s="22">
        <f t="shared" si="967"/>
        <v>41</v>
      </c>
      <c r="AB242" s="22">
        <v>0</v>
      </c>
      <c r="AC242" s="22">
        <v>1</v>
      </c>
      <c r="AD242" s="22">
        <v>1</v>
      </c>
      <c r="AE242" s="22">
        <v>0</v>
      </c>
      <c r="AF242" s="22">
        <f t="shared" si="968"/>
        <v>1</v>
      </c>
      <c r="AG242" s="22">
        <v>0</v>
      </c>
      <c r="AH242" s="22">
        <v>0</v>
      </c>
      <c r="AI242" s="22">
        <v>0</v>
      </c>
      <c r="AJ242" s="22">
        <v>0</v>
      </c>
      <c r="AK242" s="22">
        <f t="shared" si="969"/>
        <v>0</v>
      </c>
      <c r="AL242" s="22">
        <v>0</v>
      </c>
      <c r="AM242" s="22">
        <v>0</v>
      </c>
      <c r="AN242" s="22">
        <v>0</v>
      </c>
      <c r="AO242" s="22">
        <v>0</v>
      </c>
      <c r="AP242" s="22">
        <f t="shared" si="970"/>
        <v>0</v>
      </c>
      <c r="AQ242" s="22">
        <f t="shared" si="971"/>
        <v>70</v>
      </c>
      <c r="AR242" s="22">
        <f t="shared" si="971"/>
        <v>268</v>
      </c>
      <c r="AS242" s="23">
        <f t="shared" si="972"/>
        <v>89</v>
      </c>
      <c r="AT242" s="23">
        <f t="shared" si="973"/>
        <v>19</v>
      </c>
      <c r="AU242" s="23">
        <f t="shared" si="974"/>
        <v>108</v>
      </c>
      <c r="AV242" s="24">
        <v>2</v>
      </c>
      <c r="AW242" s="23" t="str">
        <f t="shared" si="907"/>
        <v>0</v>
      </c>
      <c r="AX242" s="23" t="str">
        <f t="shared" si="908"/>
        <v>0</v>
      </c>
      <c r="AY242" s="23">
        <f t="shared" si="909"/>
        <v>0</v>
      </c>
      <c r="AZ242" s="23">
        <f t="shared" si="910"/>
        <v>89</v>
      </c>
      <c r="BA242" s="23">
        <f t="shared" si="911"/>
        <v>19</v>
      </c>
      <c r="BB242" s="23">
        <f t="shared" si="912"/>
        <v>108</v>
      </c>
    </row>
    <row r="243" spans="1:54" ht="24.95" customHeight="1" x14ac:dyDescent="0.3">
      <c r="A243" s="20"/>
      <c r="B243" s="48" t="s">
        <v>127</v>
      </c>
      <c r="C243" s="22">
        <v>0</v>
      </c>
      <c r="D243" s="22">
        <v>0</v>
      </c>
      <c r="E243" s="22">
        <v>0</v>
      </c>
      <c r="F243" s="22">
        <v>0</v>
      </c>
      <c r="G243" s="22">
        <f t="shared" si="963"/>
        <v>0</v>
      </c>
      <c r="H243" s="22">
        <v>15</v>
      </c>
      <c r="I243" s="22">
        <f>11+5</f>
        <v>16</v>
      </c>
      <c r="J243" s="22">
        <v>0</v>
      </c>
      <c r="K243" s="22">
        <f>7+2</f>
        <v>9</v>
      </c>
      <c r="L243" s="22">
        <f t="shared" si="964"/>
        <v>9</v>
      </c>
      <c r="M243" s="22">
        <v>0</v>
      </c>
      <c r="N243" s="22">
        <v>0</v>
      </c>
      <c r="O243" s="22">
        <v>0</v>
      </c>
      <c r="P243" s="22">
        <v>0</v>
      </c>
      <c r="Q243" s="22">
        <f t="shared" si="965"/>
        <v>0</v>
      </c>
      <c r="R243" s="22">
        <v>10</v>
      </c>
      <c r="S243" s="22">
        <v>0</v>
      </c>
      <c r="T243" s="22">
        <v>0</v>
      </c>
      <c r="U243" s="22">
        <v>0</v>
      </c>
      <c r="V243" s="22">
        <f t="shared" si="966"/>
        <v>0</v>
      </c>
      <c r="W243" s="22">
        <v>15</v>
      </c>
      <c r="X243" s="22">
        <v>6</v>
      </c>
      <c r="Y243" s="22">
        <v>0</v>
      </c>
      <c r="Z243" s="22">
        <v>0</v>
      </c>
      <c r="AA243" s="22">
        <f t="shared" si="967"/>
        <v>0</v>
      </c>
      <c r="AB243" s="22">
        <v>0</v>
      </c>
      <c r="AC243" s="22">
        <v>0</v>
      </c>
      <c r="AD243" s="22">
        <v>0</v>
      </c>
      <c r="AE243" s="22">
        <v>0</v>
      </c>
      <c r="AF243" s="22">
        <f t="shared" si="968"/>
        <v>0</v>
      </c>
      <c r="AG243" s="22">
        <v>15</v>
      </c>
      <c r="AH243" s="22">
        <v>2</v>
      </c>
      <c r="AI243" s="22">
        <v>0</v>
      </c>
      <c r="AJ243" s="22">
        <v>0</v>
      </c>
      <c r="AK243" s="22">
        <f t="shared" si="969"/>
        <v>0</v>
      </c>
      <c r="AL243" s="22">
        <v>0</v>
      </c>
      <c r="AM243" s="22">
        <v>0</v>
      </c>
      <c r="AN243" s="22">
        <v>0</v>
      </c>
      <c r="AO243" s="22">
        <v>0</v>
      </c>
      <c r="AP243" s="22">
        <f t="shared" si="970"/>
        <v>0</v>
      </c>
      <c r="AQ243" s="22">
        <f t="shared" si="971"/>
        <v>55</v>
      </c>
      <c r="AR243" s="22">
        <f t="shared" si="971"/>
        <v>24</v>
      </c>
      <c r="AS243" s="23">
        <f t="shared" si="972"/>
        <v>0</v>
      </c>
      <c r="AT243" s="23">
        <f t="shared" si="973"/>
        <v>9</v>
      </c>
      <c r="AU243" s="23">
        <f t="shared" si="974"/>
        <v>9</v>
      </c>
      <c r="AV243" s="24">
        <v>2</v>
      </c>
      <c r="AW243" s="23" t="str">
        <f t="shared" si="907"/>
        <v>0</v>
      </c>
      <c r="AX243" s="23" t="str">
        <f t="shared" si="908"/>
        <v>0</v>
      </c>
      <c r="AY243" s="23">
        <f t="shared" si="909"/>
        <v>0</v>
      </c>
      <c r="AZ243" s="23">
        <f t="shared" si="910"/>
        <v>0</v>
      </c>
      <c r="BA243" s="23">
        <f t="shared" si="911"/>
        <v>9</v>
      </c>
      <c r="BB243" s="23">
        <f t="shared" si="912"/>
        <v>9</v>
      </c>
    </row>
    <row r="244" spans="1:54" s="2" customFormat="1" ht="24.95" customHeight="1" x14ac:dyDescent="0.3">
      <c r="A244" s="4"/>
      <c r="B244" s="25" t="s">
        <v>58</v>
      </c>
      <c r="C244" s="26">
        <f>SUM(C237:C243)</f>
        <v>2</v>
      </c>
      <c r="D244" s="26">
        <f>SUM(D237:D243)</f>
        <v>15</v>
      </c>
      <c r="E244" s="26">
        <f t="shared" ref="E244:BB244" si="975">SUM(E237:E243)</f>
        <v>8</v>
      </c>
      <c r="F244" s="26">
        <f t="shared" si="975"/>
        <v>1</v>
      </c>
      <c r="G244" s="26">
        <f t="shared" si="975"/>
        <v>9</v>
      </c>
      <c r="H244" s="26">
        <f t="shared" si="975"/>
        <v>120</v>
      </c>
      <c r="I244" s="26">
        <f t="shared" ref="I244" si="976">SUM(I237:I243)</f>
        <v>329</v>
      </c>
      <c r="J244" s="26">
        <f t="shared" si="975"/>
        <v>63</v>
      </c>
      <c r="K244" s="26">
        <f t="shared" si="975"/>
        <v>91</v>
      </c>
      <c r="L244" s="26">
        <f t="shared" si="975"/>
        <v>154</v>
      </c>
      <c r="M244" s="26">
        <f t="shared" ref="M244:AF244" si="977">SUM(M237:M243)</f>
        <v>3</v>
      </c>
      <c r="N244" s="26">
        <f t="shared" ref="N244" si="978">SUM(N237:N243)</f>
        <v>18</v>
      </c>
      <c r="O244" s="26">
        <f t="shared" si="977"/>
        <v>12</v>
      </c>
      <c r="P244" s="26">
        <f t="shared" si="977"/>
        <v>5</v>
      </c>
      <c r="Q244" s="26">
        <f t="shared" si="977"/>
        <v>17</v>
      </c>
      <c r="R244" s="26">
        <f t="shared" si="977"/>
        <v>145</v>
      </c>
      <c r="S244" s="26">
        <f t="shared" ref="S244" si="979">SUM(S237:S243)</f>
        <v>98</v>
      </c>
      <c r="T244" s="26">
        <f t="shared" si="977"/>
        <v>31</v>
      </c>
      <c r="U244" s="26">
        <f t="shared" si="977"/>
        <v>19</v>
      </c>
      <c r="V244" s="26">
        <f t="shared" si="977"/>
        <v>50</v>
      </c>
      <c r="W244" s="26">
        <f t="shared" si="977"/>
        <v>115</v>
      </c>
      <c r="X244" s="26">
        <f t="shared" ref="X244" si="980">SUM(X237:X243)</f>
        <v>224</v>
      </c>
      <c r="Y244" s="26">
        <f t="shared" si="977"/>
        <v>58</v>
      </c>
      <c r="Z244" s="26">
        <f t="shared" si="977"/>
        <v>31</v>
      </c>
      <c r="AA244" s="26">
        <f t="shared" si="977"/>
        <v>89</v>
      </c>
      <c r="AB244" s="26">
        <f t="shared" si="977"/>
        <v>0</v>
      </c>
      <c r="AC244" s="26">
        <f t="shared" ref="AC244" si="981">SUM(AC237:AC243)</f>
        <v>3</v>
      </c>
      <c r="AD244" s="26">
        <f t="shared" si="977"/>
        <v>2</v>
      </c>
      <c r="AE244" s="26">
        <f t="shared" si="977"/>
        <v>0</v>
      </c>
      <c r="AF244" s="26">
        <f t="shared" si="977"/>
        <v>2</v>
      </c>
      <c r="AG244" s="26">
        <f t="shared" si="975"/>
        <v>80</v>
      </c>
      <c r="AH244" s="26">
        <f t="shared" ref="AH244" si="982">SUM(AH237:AH243)</f>
        <v>39</v>
      </c>
      <c r="AI244" s="26">
        <f t="shared" si="975"/>
        <v>9</v>
      </c>
      <c r="AJ244" s="26">
        <f t="shared" si="975"/>
        <v>15</v>
      </c>
      <c r="AK244" s="26">
        <f t="shared" si="975"/>
        <v>24</v>
      </c>
      <c r="AL244" s="26">
        <f t="shared" ref="AL244:AP244" si="983">SUM(AL237:AL243)</f>
        <v>0</v>
      </c>
      <c r="AM244" s="26">
        <f t="shared" si="983"/>
        <v>0</v>
      </c>
      <c r="AN244" s="26">
        <f t="shared" si="983"/>
        <v>0</v>
      </c>
      <c r="AO244" s="26">
        <f t="shared" si="983"/>
        <v>0</v>
      </c>
      <c r="AP244" s="26">
        <f t="shared" si="983"/>
        <v>0</v>
      </c>
      <c r="AQ244" s="26">
        <f t="shared" si="975"/>
        <v>465</v>
      </c>
      <c r="AR244" s="26">
        <f t="shared" ref="AR244" si="984">SUM(AR237:AR243)</f>
        <v>726</v>
      </c>
      <c r="AS244" s="26">
        <f t="shared" si="975"/>
        <v>183</v>
      </c>
      <c r="AT244" s="26">
        <f t="shared" si="975"/>
        <v>162</v>
      </c>
      <c r="AU244" s="26">
        <f t="shared" si="975"/>
        <v>345</v>
      </c>
      <c r="AV244" s="27"/>
      <c r="AW244" s="26">
        <f t="shared" si="975"/>
        <v>0</v>
      </c>
      <c r="AX244" s="26">
        <f t="shared" si="975"/>
        <v>0</v>
      </c>
      <c r="AY244" s="26">
        <f t="shared" si="975"/>
        <v>0</v>
      </c>
      <c r="AZ244" s="26">
        <f t="shared" si="975"/>
        <v>183</v>
      </c>
      <c r="BA244" s="26">
        <f t="shared" si="975"/>
        <v>162</v>
      </c>
      <c r="BB244" s="26">
        <f t="shared" si="975"/>
        <v>345</v>
      </c>
    </row>
    <row r="245" spans="1:54" s="2" customFormat="1" ht="24.95" customHeight="1" x14ac:dyDescent="0.3">
      <c r="A245" s="4"/>
      <c r="B245" s="25" t="s">
        <v>60</v>
      </c>
      <c r="C245" s="46">
        <f>C244</f>
        <v>2</v>
      </c>
      <c r="D245" s="46">
        <f>D244</f>
        <v>15</v>
      </c>
      <c r="E245" s="46">
        <f t="shared" ref="E245:BB245" si="985">E244</f>
        <v>8</v>
      </c>
      <c r="F245" s="46">
        <f t="shared" si="985"/>
        <v>1</v>
      </c>
      <c r="G245" s="46">
        <f t="shared" si="985"/>
        <v>9</v>
      </c>
      <c r="H245" s="46">
        <f t="shared" si="985"/>
        <v>120</v>
      </c>
      <c r="I245" s="46">
        <f t="shared" ref="I245" si="986">I244</f>
        <v>329</v>
      </c>
      <c r="J245" s="46">
        <f t="shared" si="985"/>
        <v>63</v>
      </c>
      <c r="K245" s="46">
        <f t="shared" si="985"/>
        <v>91</v>
      </c>
      <c r="L245" s="46">
        <f t="shared" si="985"/>
        <v>154</v>
      </c>
      <c r="M245" s="46">
        <f t="shared" ref="M245:AF245" si="987">M244</f>
        <v>3</v>
      </c>
      <c r="N245" s="46">
        <f t="shared" ref="N245" si="988">N244</f>
        <v>18</v>
      </c>
      <c r="O245" s="46">
        <f t="shared" si="987"/>
        <v>12</v>
      </c>
      <c r="P245" s="46">
        <f t="shared" si="987"/>
        <v>5</v>
      </c>
      <c r="Q245" s="46">
        <f t="shared" si="987"/>
        <v>17</v>
      </c>
      <c r="R245" s="46">
        <f t="shared" si="987"/>
        <v>145</v>
      </c>
      <c r="S245" s="46">
        <f t="shared" ref="S245" si="989">S244</f>
        <v>98</v>
      </c>
      <c r="T245" s="46">
        <f t="shared" si="987"/>
        <v>31</v>
      </c>
      <c r="U245" s="46">
        <f t="shared" si="987"/>
        <v>19</v>
      </c>
      <c r="V245" s="46">
        <f t="shared" si="987"/>
        <v>50</v>
      </c>
      <c r="W245" s="46">
        <f t="shared" si="987"/>
        <v>115</v>
      </c>
      <c r="X245" s="46">
        <f t="shared" ref="X245" si="990">X244</f>
        <v>224</v>
      </c>
      <c r="Y245" s="46">
        <f t="shared" si="987"/>
        <v>58</v>
      </c>
      <c r="Z245" s="46">
        <f t="shared" si="987"/>
        <v>31</v>
      </c>
      <c r="AA245" s="46">
        <f t="shared" si="987"/>
        <v>89</v>
      </c>
      <c r="AB245" s="46">
        <f t="shared" si="987"/>
        <v>0</v>
      </c>
      <c r="AC245" s="46">
        <f t="shared" ref="AC245" si="991">AC244</f>
        <v>3</v>
      </c>
      <c r="AD245" s="46">
        <f t="shared" si="987"/>
        <v>2</v>
      </c>
      <c r="AE245" s="46">
        <f t="shared" si="987"/>
        <v>0</v>
      </c>
      <c r="AF245" s="46">
        <f t="shared" si="987"/>
        <v>2</v>
      </c>
      <c r="AG245" s="46">
        <f t="shared" si="985"/>
        <v>80</v>
      </c>
      <c r="AH245" s="46">
        <f t="shared" ref="AH245" si="992">AH244</f>
        <v>39</v>
      </c>
      <c r="AI245" s="46">
        <f t="shared" si="985"/>
        <v>9</v>
      </c>
      <c r="AJ245" s="46">
        <f t="shared" si="985"/>
        <v>15</v>
      </c>
      <c r="AK245" s="46">
        <f t="shared" si="985"/>
        <v>24</v>
      </c>
      <c r="AL245" s="46">
        <f t="shared" ref="AL245:AP245" si="993">AL244</f>
        <v>0</v>
      </c>
      <c r="AM245" s="46">
        <f t="shared" si="993"/>
        <v>0</v>
      </c>
      <c r="AN245" s="46">
        <f t="shared" si="993"/>
        <v>0</v>
      </c>
      <c r="AO245" s="46">
        <f t="shared" si="993"/>
        <v>0</v>
      </c>
      <c r="AP245" s="46">
        <f t="shared" si="993"/>
        <v>0</v>
      </c>
      <c r="AQ245" s="46">
        <f t="shared" si="985"/>
        <v>465</v>
      </c>
      <c r="AR245" s="46">
        <f t="shared" ref="AR245" si="994">AR244</f>
        <v>726</v>
      </c>
      <c r="AS245" s="46">
        <f t="shared" si="985"/>
        <v>183</v>
      </c>
      <c r="AT245" s="46">
        <f t="shared" si="985"/>
        <v>162</v>
      </c>
      <c r="AU245" s="46">
        <f t="shared" si="985"/>
        <v>345</v>
      </c>
      <c r="AV245" s="47"/>
      <c r="AW245" s="46">
        <f t="shared" si="985"/>
        <v>0</v>
      </c>
      <c r="AX245" s="46">
        <f t="shared" si="985"/>
        <v>0</v>
      </c>
      <c r="AY245" s="46">
        <f t="shared" si="985"/>
        <v>0</v>
      </c>
      <c r="AZ245" s="46">
        <f t="shared" si="985"/>
        <v>183</v>
      </c>
      <c r="BA245" s="46">
        <f t="shared" si="985"/>
        <v>162</v>
      </c>
      <c r="BB245" s="26">
        <f t="shared" si="985"/>
        <v>345</v>
      </c>
    </row>
    <row r="246" spans="1:54" s="2" customFormat="1" ht="24.95" customHeight="1" x14ac:dyDescent="0.3">
      <c r="A246" s="4"/>
      <c r="B246" s="50" t="s">
        <v>78</v>
      </c>
      <c r="C246" s="33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5"/>
      <c r="AT246" s="35"/>
      <c r="AU246" s="35"/>
      <c r="AV246" s="36"/>
      <c r="AW246" s="35"/>
      <c r="AX246" s="35"/>
      <c r="AY246" s="35"/>
      <c r="AZ246" s="35"/>
      <c r="BA246" s="35"/>
      <c r="BB246" s="37"/>
    </row>
    <row r="247" spans="1:54" s="2" customFormat="1" ht="24.95" customHeight="1" x14ac:dyDescent="0.3">
      <c r="A247" s="4"/>
      <c r="B247" s="5" t="s">
        <v>70</v>
      </c>
      <c r="C247" s="38"/>
      <c r="D247" s="126"/>
      <c r="E247" s="39"/>
      <c r="F247" s="39"/>
      <c r="G247" s="34"/>
      <c r="H247" s="39"/>
      <c r="I247" s="39"/>
      <c r="J247" s="40"/>
      <c r="K247" s="40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9"/>
      <c r="AH247" s="39"/>
      <c r="AI247" s="39"/>
      <c r="AJ247" s="39"/>
      <c r="AK247" s="34"/>
      <c r="AL247" s="34"/>
      <c r="AM247" s="34"/>
      <c r="AN247" s="34"/>
      <c r="AO247" s="34"/>
      <c r="AP247" s="34"/>
      <c r="AQ247" s="34"/>
      <c r="AR247" s="34"/>
      <c r="AS247" s="35"/>
      <c r="AT247" s="35"/>
      <c r="AU247" s="35"/>
      <c r="AV247" s="45"/>
      <c r="AW247" s="35"/>
      <c r="AX247" s="35"/>
      <c r="AY247" s="35"/>
      <c r="AZ247" s="35"/>
      <c r="BA247" s="35"/>
      <c r="BB247" s="37"/>
    </row>
    <row r="248" spans="1:54" s="90" customFormat="1" ht="24.95" customHeight="1" x14ac:dyDescent="0.3">
      <c r="A248" s="88"/>
      <c r="B248" s="48" t="s">
        <v>73</v>
      </c>
      <c r="C248" s="89">
        <v>0</v>
      </c>
      <c r="D248" s="89">
        <v>0</v>
      </c>
      <c r="E248" s="89">
        <v>0</v>
      </c>
      <c r="F248" s="89">
        <v>0</v>
      </c>
      <c r="G248" s="22">
        <f t="shared" ref="G248" si="995">E248+F248</f>
        <v>0</v>
      </c>
      <c r="H248" s="89">
        <v>0</v>
      </c>
      <c r="I248" s="89">
        <v>0</v>
      </c>
      <c r="J248" s="22">
        <v>0</v>
      </c>
      <c r="K248" s="22">
        <v>0</v>
      </c>
      <c r="L248" s="22">
        <f t="shared" ref="L248" si="996">J248+K248</f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f t="shared" ref="Q248" si="997">O248+P248</f>
        <v>0</v>
      </c>
      <c r="R248" s="22">
        <v>0</v>
      </c>
      <c r="S248" s="22">
        <v>0</v>
      </c>
      <c r="T248" s="22">
        <v>0</v>
      </c>
      <c r="U248" s="22">
        <v>0</v>
      </c>
      <c r="V248" s="22">
        <f t="shared" ref="V248" si="998">T248+U248</f>
        <v>0</v>
      </c>
      <c r="W248" s="22">
        <v>0</v>
      </c>
      <c r="X248" s="22">
        <v>0</v>
      </c>
      <c r="Y248" s="22">
        <v>0</v>
      </c>
      <c r="Z248" s="22">
        <v>0</v>
      </c>
      <c r="AA248" s="22">
        <f t="shared" ref="AA248" si="999">Y248+Z248</f>
        <v>0</v>
      </c>
      <c r="AB248" s="22">
        <v>0</v>
      </c>
      <c r="AC248" s="22">
        <v>0</v>
      </c>
      <c r="AD248" s="22">
        <v>0</v>
      </c>
      <c r="AE248" s="22">
        <v>0</v>
      </c>
      <c r="AF248" s="22">
        <f t="shared" ref="AF248" si="1000">AD248+AE248</f>
        <v>0</v>
      </c>
      <c r="AG248" s="22">
        <v>0</v>
      </c>
      <c r="AH248" s="22">
        <v>0</v>
      </c>
      <c r="AI248" s="22">
        <v>0</v>
      </c>
      <c r="AJ248" s="22">
        <v>0</v>
      </c>
      <c r="AK248" s="22">
        <f t="shared" ref="AK248" si="1001">AI248+AJ248</f>
        <v>0</v>
      </c>
      <c r="AL248" s="22">
        <v>0</v>
      </c>
      <c r="AM248" s="22">
        <v>0</v>
      </c>
      <c r="AN248" s="22">
        <v>0</v>
      </c>
      <c r="AO248" s="22">
        <v>0</v>
      </c>
      <c r="AP248" s="22">
        <f t="shared" ref="AP248" si="1002">AN248+AO248</f>
        <v>0</v>
      </c>
      <c r="AQ248" s="22">
        <f>C248+H248+AG248+M248+R248+W248+AB248</f>
        <v>0</v>
      </c>
      <c r="AR248" s="22">
        <f>D248+I248+AH248+N248+S248+X248+AC248</f>
        <v>0</v>
      </c>
      <c r="AS248" s="23">
        <f t="shared" ref="AS248" si="1003">E248+J248+O248+T248+Y248+AD248+AI248</f>
        <v>0</v>
      </c>
      <c r="AT248" s="23">
        <f t="shared" ref="AT248" si="1004">F248+K248+P248+U248+Z248+AE248+AJ248</f>
        <v>0</v>
      </c>
      <c r="AU248" s="23">
        <f t="shared" ref="AU248" si="1005">G248+L248+Q248+V248+AA248+AF248+AK248</f>
        <v>0</v>
      </c>
      <c r="AV248" s="24">
        <v>2</v>
      </c>
      <c r="AW248" s="23" t="str">
        <f t="shared" si="907"/>
        <v>0</v>
      </c>
      <c r="AX248" s="23" t="str">
        <f t="shared" si="908"/>
        <v>0</v>
      </c>
      <c r="AY248" s="23">
        <f t="shared" si="909"/>
        <v>0</v>
      </c>
      <c r="AZ248" s="23">
        <f t="shared" si="910"/>
        <v>0</v>
      </c>
      <c r="BA248" s="23">
        <f t="shared" si="911"/>
        <v>0</v>
      </c>
      <c r="BB248" s="23">
        <f t="shared" si="912"/>
        <v>0</v>
      </c>
    </row>
    <row r="249" spans="1:54" s="94" customFormat="1" ht="24.95" customHeight="1" x14ac:dyDescent="0.3">
      <c r="A249" s="91"/>
      <c r="B249" s="25" t="s">
        <v>58</v>
      </c>
      <c r="C249" s="38">
        <f t="shared" ref="C249:D249" si="1006">SUM(C246:C248)</f>
        <v>0</v>
      </c>
      <c r="D249" s="38">
        <f t="shared" si="1006"/>
        <v>0</v>
      </c>
      <c r="E249" s="38">
        <f t="shared" ref="E249:AK249" si="1007">SUM(E248:E248)</f>
        <v>0</v>
      </c>
      <c r="F249" s="38">
        <f t="shared" si="1007"/>
        <v>0</v>
      </c>
      <c r="G249" s="38">
        <f t="shared" si="1007"/>
        <v>0</v>
      </c>
      <c r="H249" s="38">
        <f t="shared" si="1007"/>
        <v>0</v>
      </c>
      <c r="I249" s="38">
        <f t="shared" ref="I249" si="1008">SUM(I248:I248)</f>
        <v>0</v>
      </c>
      <c r="J249" s="38">
        <f t="shared" si="1007"/>
        <v>0</v>
      </c>
      <c r="K249" s="38">
        <f t="shared" si="1007"/>
        <v>0</v>
      </c>
      <c r="L249" s="38">
        <f t="shared" si="1007"/>
        <v>0</v>
      </c>
      <c r="M249" s="38">
        <f>SUM(M248:M248)</f>
        <v>0</v>
      </c>
      <c r="N249" s="38">
        <f>SUM(N248:N248)</f>
        <v>0</v>
      </c>
      <c r="O249" s="38">
        <f t="shared" ref="O249:Q249" si="1009">SUM(O248:O248)</f>
        <v>0</v>
      </c>
      <c r="P249" s="38">
        <f t="shared" si="1009"/>
        <v>0</v>
      </c>
      <c r="Q249" s="38">
        <f t="shared" si="1009"/>
        <v>0</v>
      </c>
      <c r="R249" s="38">
        <f t="shared" ref="R249:AF249" si="1010">SUM(R248:R248)</f>
        <v>0</v>
      </c>
      <c r="S249" s="38">
        <f t="shared" ref="S249" si="1011">SUM(S248:S248)</f>
        <v>0</v>
      </c>
      <c r="T249" s="38">
        <f t="shared" si="1010"/>
        <v>0</v>
      </c>
      <c r="U249" s="38">
        <f t="shared" si="1010"/>
        <v>0</v>
      </c>
      <c r="V249" s="38">
        <f t="shared" si="1010"/>
        <v>0</v>
      </c>
      <c r="W249" s="38">
        <f t="shared" si="1010"/>
        <v>0</v>
      </c>
      <c r="X249" s="38">
        <f t="shared" ref="X249" si="1012">SUM(X248:X248)</f>
        <v>0</v>
      </c>
      <c r="Y249" s="38">
        <f t="shared" si="1010"/>
        <v>0</v>
      </c>
      <c r="Z249" s="38">
        <f t="shared" si="1010"/>
        <v>0</v>
      </c>
      <c r="AA249" s="38">
        <f t="shared" si="1010"/>
        <v>0</v>
      </c>
      <c r="AB249" s="38">
        <f t="shared" si="1010"/>
        <v>0</v>
      </c>
      <c r="AC249" s="38">
        <f t="shared" ref="AC249" si="1013">SUM(AC248:AC248)</f>
        <v>0</v>
      </c>
      <c r="AD249" s="38">
        <f t="shared" si="1010"/>
        <v>0</v>
      </c>
      <c r="AE249" s="38">
        <f t="shared" si="1010"/>
        <v>0</v>
      </c>
      <c r="AF249" s="38">
        <f t="shared" si="1010"/>
        <v>0</v>
      </c>
      <c r="AG249" s="38">
        <f t="shared" si="1007"/>
        <v>0</v>
      </c>
      <c r="AH249" s="38">
        <f t="shared" ref="AH249" si="1014">SUM(AH248:AH248)</f>
        <v>0</v>
      </c>
      <c r="AI249" s="38">
        <f t="shared" si="1007"/>
        <v>0</v>
      </c>
      <c r="AJ249" s="38">
        <f t="shared" si="1007"/>
        <v>0</v>
      </c>
      <c r="AK249" s="38">
        <f t="shared" si="1007"/>
        <v>0</v>
      </c>
      <c r="AL249" s="38">
        <f t="shared" ref="AL249:AP249" si="1015">SUM(AL248:AL248)</f>
        <v>0</v>
      </c>
      <c r="AM249" s="38">
        <f t="shared" si="1015"/>
        <v>0</v>
      </c>
      <c r="AN249" s="38">
        <f t="shared" si="1015"/>
        <v>0</v>
      </c>
      <c r="AO249" s="38">
        <f t="shared" si="1015"/>
        <v>0</v>
      </c>
      <c r="AP249" s="38">
        <f t="shared" si="1015"/>
        <v>0</v>
      </c>
      <c r="AQ249" s="38">
        <f>SUM(AQ248)</f>
        <v>0</v>
      </c>
      <c r="AR249" s="38">
        <f>SUM(AR248)</f>
        <v>0</v>
      </c>
      <c r="AS249" s="38">
        <f t="shared" ref="AS249:AU249" si="1016">SUM(AS248:AS248)</f>
        <v>0</v>
      </c>
      <c r="AT249" s="38">
        <f t="shared" si="1016"/>
        <v>0</v>
      </c>
      <c r="AU249" s="38">
        <f t="shared" si="1016"/>
        <v>0</v>
      </c>
      <c r="AV249" s="92"/>
      <c r="AW249" s="38">
        <f t="shared" ref="AW249:BB249" si="1017">SUM(AW248:AW248)</f>
        <v>0</v>
      </c>
      <c r="AX249" s="38">
        <f t="shared" si="1017"/>
        <v>0</v>
      </c>
      <c r="AY249" s="38">
        <f t="shared" si="1017"/>
        <v>0</v>
      </c>
      <c r="AZ249" s="38">
        <f t="shared" si="1017"/>
        <v>0</v>
      </c>
      <c r="BA249" s="38">
        <f t="shared" si="1017"/>
        <v>0</v>
      </c>
      <c r="BB249" s="93">
        <f t="shared" si="1017"/>
        <v>0</v>
      </c>
    </row>
    <row r="250" spans="1:54" s="94" customFormat="1" ht="24.95" customHeight="1" x14ac:dyDescent="0.3">
      <c r="A250" s="91"/>
      <c r="B250" s="25" t="s">
        <v>79</v>
      </c>
      <c r="C250" s="38">
        <f>C249</f>
        <v>0</v>
      </c>
      <c r="D250" s="38">
        <f>D249</f>
        <v>0</v>
      </c>
      <c r="E250" s="38">
        <f t="shared" ref="E250:BB250" si="1018">E249</f>
        <v>0</v>
      </c>
      <c r="F250" s="38">
        <f t="shared" si="1018"/>
        <v>0</v>
      </c>
      <c r="G250" s="38">
        <f t="shared" si="1018"/>
        <v>0</v>
      </c>
      <c r="H250" s="38">
        <f t="shared" si="1018"/>
        <v>0</v>
      </c>
      <c r="I250" s="38">
        <f t="shared" ref="I250" si="1019">I249</f>
        <v>0</v>
      </c>
      <c r="J250" s="38">
        <f t="shared" si="1018"/>
        <v>0</v>
      </c>
      <c r="K250" s="38">
        <f t="shared" si="1018"/>
        <v>0</v>
      </c>
      <c r="L250" s="38">
        <f t="shared" si="1018"/>
        <v>0</v>
      </c>
      <c r="M250" s="38">
        <f>M249</f>
        <v>0</v>
      </c>
      <c r="N250" s="38">
        <f>N249</f>
        <v>0</v>
      </c>
      <c r="O250" s="38">
        <f t="shared" ref="O250:AF250" si="1020">O249</f>
        <v>0</v>
      </c>
      <c r="P250" s="38">
        <f t="shared" si="1020"/>
        <v>0</v>
      </c>
      <c r="Q250" s="38">
        <f t="shared" si="1020"/>
        <v>0</v>
      </c>
      <c r="R250" s="38">
        <f t="shared" si="1020"/>
        <v>0</v>
      </c>
      <c r="S250" s="38">
        <f t="shared" ref="S250" si="1021">S249</f>
        <v>0</v>
      </c>
      <c r="T250" s="38">
        <f t="shared" si="1020"/>
        <v>0</v>
      </c>
      <c r="U250" s="38">
        <f t="shared" si="1020"/>
        <v>0</v>
      </c>
      <c r="V250" s="38">
        <f t="shared" si="1020"/>
        <v>0</v>
      </c>
      <c r="W250" s="38">
        <f t="shared" si="1020"/>
        <v>0</v>
      </c>
      <c r="X250" s="38">
        <f t="shared" ref="X250" si="1022">X249</f>
        <v>0</v>
      </c>
      <c r="Y250" s="38">
        <f t="shared" si="1020"/>
        <v>0</v>
      </c>
      <c r="Z250" s="38">
        <f t="shared" si="1020"/>
        <v>0</v>
      </c>
      <c r="AA250" s="38">
        <f t="shared" si="1020"/>
        <v>0</v>
      </c>
      <c r="AB250" s="38">
        <f t="shared" si="1020"/>
        <v>0</v>
      </c>
      <c r="AC250" s="38">
        <f t="shared" ref="AC250" si="1023">AC249</f>
        <v>0</v>
      </c>
      <c r="AD250" s="38">
        <f t="shared" si="1020"/>
        <v>0</v>
      </c>
      <c r="AE250" s="38">
        <f t="shared" si="1020"/>
        <v>0</v>
      </c>
      <c r="AF250" s="38">
        <f t="shared" si="1020"/>
        <v>0</v>
      </c>
      <c r="AG250" s="38">
        <f t="shared" si="1018"/>
        <v>0</v>
      </c>
      <c r="AH250" s="38">
        <f t="shared" ref="AH250" si="1024">AH249</f>
        <v>0</v>
      </c>
      <c r="AI250" s="38">
        <f t="shared" si="1018"/>
        <v>0</v>
      </c>
      <c r="AJ250" s="38">
        <f t="shared" si="1018"/>
        <v>0</v>
      </c>
      <c r="AK250" s="38">
        <f t="shared" si="1018"/>
        <v>0</v>
      </c>
      <c r="AL250" s="38">
        <f t="shared" ref="AL250:AP250" si="1025">AL249</f>
        <v>0</v>
      </c>
      <c r="AM250" s="38">
        <f t="shared" si="1025"/>
        <v>0</v>
      </c>
      <c r="AN250" s="38">
        <f t="shared" si="1025"/>
        <v>0</v>
      </c>
      <c r="AO250" s="38">
        <f t="shared" si="1025"/>
        <v>0</v>
      </c>
      <c r="AP250" s="38">
        <f t="shared" si="1025"/>
        <v>0</v>
      </c>
      <c r="AQ250" s="38">
        <f t="shared" si="1018"/>
        <v>0</v>
      </c>
      <c r="AR250" s="38">
        <f t="shared" ref="AR250" si="1026">AR249</f>
        <v>0</v>
      </c>
      <c r="AS250" s="38">
        <f t="shared" si="1018"/>
        <v>0</v>
      </c>
      <c r="AT250" s="38">
        <f t="shared" si="1018"/>
        <v>0</v>
      </c>
      <c r="AU250" s="38">
        <f t="shared" si="1018"/>
        <v>0</v>
      </c>
      <c r="AV250" s="92"/>
      <c r="AW250" s="38">
        <f t="shared" si="1018"/>
        <v>0</v>
      </c>
      <c r="AX250" s="38">
        <f t="shared" si="1018"/>
        <v>0</v>
      </c>
      <c r="AY250" s="38">
        <f t="shared" si="1018"/>
        <v>0</v>
      </c>
      <c r="AZ250" s="38">
        <f t="shared" si="1018"/>
        <v>0</v>
      </c>
      <c r="BA250" s="38">
        <f t="shared" si="1018"/>
        <v>0</v>
      </c>
      <c r="BB250" s="93">
        <f t="shared" si="1018"/>
        <v>0</v>
      </c>
    </row>
    <row r="251" spans="1:54" s="94" customFormat="1" ht="24.95" customHeight="1" x14ac:dyDescent="0.3">
      <c r="A251" s="95"/>
      <c r="B251" s="96" t="s">
        <v>41</v>
      </c>
      <c r="C251" s="97">
        <f t="shared" ref="C251:AU251" si="1027">C245+C250</f>
        <v>2</v>
      </c>
      <c r="D251" s="97">
        <f t="shared" ref="D251" si="1028">D245+D250</f>
        <v>15</v>
      </c>
      <c r="E251" s="97">
        <f t="shared" si="1027"/>
        <v>8</v>
      </c>
      <c r="F251" s="97">
        <f t="shared" si="1027"/>
        <v>1</v>
      </c>
      <c r="G251" s="97">
        <f t="shared" si="1027"/>
        <v>9</v>
      </c>
      <c r="H251" s="97">
        <f t="shared" si="1027"/>
        <v>120</v>
      </c>
      <c r="I251" s="97">
        <f t="shared" ref="I251" si="1029">I245+I250</f>
        <v>329</v>
      </c>
      <c r="J251" s="97">
        <f t="shared" si="1027"/>
        <v>63</v>
      </c>
      <c r="K251" s="97">
        <f t="shared" si="1027"/>
        <v>91</v>
      </c>
      <c r="L251" s="97">
        <f t="shared" si="1027"/>
        <v>154</v>
      </c>
      <c r="M251" s="97">
        <f>M245+M250</f>
        <v>3</v>
      </c>
      <c r="N251" s="97">
        <f>N245+N250</f>
        <v>18</v>
      </c>
      <c r="O251" s="97">
        <f t="shared" ref="O251:AF251" si="1030">O245+O250</f>
        <v>12</v>
      </c>
      <c r="P251" s="97">
        <f t="shared" si="1030"/>
        <v>5</v>
      </c>
      <c r="Q251" s="97">
        <f t="shared" si="1030"/>
        <v>17</v>
      </c>
      <c r="R251" s="97">
        <f t="shared" si="1030"/>
        <v>145</v>
      </c>
      <c r="S251" s="97">
        <f t="shared" ref="S251" si="1031">S245+S250</f>
        <v>98</v>
      </c>
      <c r="T251" s="97">
        <f t="shared" si="1030"/>
        <v>31</v>
      </c>
      <c r="U251" s="97">
        <f t="shared" si="1030"/>
        <v>19</v>
      </c>
      <c r="V251" s="97">
        <f t="shared" si="1030"/>
        <v>50</v>
      </c>
      <c r="W251" s="97">
        <f t="shared" si="1030"/>
        <v>115</v>
      </c>
      <c r="X251" s="97">
        <f t="shared" ref="X251" si="1032">X245+X250</f>
        <v>224</v>
      </c>
      <c r="Y251" s="97">
        <f t="shared" si="1030"/>
        <v>58</v>
      </c>
      <c r="Z251" s="97">
        <f t="shared" si="1030"/>
        <v>31</v>
      </c>
      <c r="AA251" s="97">
        <f t="shared" si="1030"/>
        <v>89</v>
      </c>
      <c r="AB251" s="97">
        <f t="shared" si="1030"/>
        <v>0</v>
      </c>
      <c r="AC251" s="97">
        <f t="shared" ref="AC251" si="1033">AC245+AC250</f>
        <v>3</v>
      </c>
      <c r="AD251" s="97">
        <f t="shared" si="1030"/>
        <v>2</v>
      </c>
      <c r="AE251" s="97">
        <f t="shared" si="1030"/>
        <v>0</v>
      </c>
      <c r="AF251" s="97">
        <f t="shared" si="1030"/>
        <v>2</v>
      </c>
      <c r="AG251" s="97">
        <f t="shared" si="1027"/>
        <v>80</v>
      </c>
      <c r="AH251" s="97">
        <f t="shared" ref="AH251" si="1034">AH245+AH250</f>
        <v>39</v>
      </c>
      <c r="AI251" s="97">
        <f t="shared" si="1027"/>
        <v>9</v>
      </c>
      <c r="AJ251" s="97">
        <f t="shared" si="1027"/>
        <v>15</v>
      </c>
      <c r="AK251" s="97">
        <f t="shared" si="1027"/>
        <v>24</v>
      </c>
      <c r="AL251" s="97">
        <f t="shared" ref="AL251:AP251" si="1035">AL245+AL250</f>
        <v>0</v>
      </c>
      <c r="AM251" s="97">
        <f t="shared" si="1035"/>
        <v>0</v>
      </c>
      <c r="AN251" s="97">
        <f t="shared" si="1035"/>
        <v>0</v>
      </c>
      <c r="AO251" s="97">
        <f t="shared" si="1035"/>
        <v>0</v>
      </c>
      <c r="AP251" s="97">
        <f t="shared" si="1035"/>
        <v>0</v>
      </c>
      <c r="AQ251" s="97">
        <f t="shared" si="1027"/>
        <v>465</v>
      </c>
      <c r="AR251" s="97">
        <f t="shared" ref="AR251" si="1036">AR245+AR250</f>
        <v>726</v>
      </c>
      <c r="AS251" s="97">
        <f t="shared" si="1027"/>
        <v>183</v>
      </c>
      <c r="AT251" s="97">
        <f t="shared" si="1027"/>
        <v>162</v>
      </c>
      <c r="AU251" s="97">
        <f t="shared" si="1027"/>
        <v>345</v>
      </c>
      <c r="AV251" s="98"/>
      <c r="AW251" s="97">
        <f t="shared" ref="AW251:BB251" si="1037">AW245+AW250</f>
        <v>0</v>
      </c>
      <c r="AX251" s="97">
        <f t="shared" si="1037"/>
        <v>0</v>
      </c>
      <c r="AY251" s="97">
        <f t="shared" si="1037"/>
        <v>0</v>
      </c>
      <c r="AZ251" s="97">
        <f t="shared" si="1037"/>
        <v>183</v>
      </c>
      <c r="BA251" s="97">
        <f t="shared" si="1037"/>
        <v>162</v>
      </c>
      <c r="BB251" s="99">
        <f t="shared" si="1037"/>
        <v>345</v>
      </c>
    </row>
    <row r="252" spans="1:54" ht="24.95" customHeight="1" x14ac:dyDescent="0.3">
      <c r="A252" s="4" t="s">
        <v>54</v>
      </c>
      <c r="B252" s="21"/>
      <c r="C252" s="33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5"/>
      <c r="AT252" s="35"/>
      <c r="AU252" s="35"/>
      <c r="AV252" s="36"/>
      <c r="AW252" s="35"/>
      <c r="AX252" s="35"/>
      <c r="AY252" s="35"/>
      <c r="AZ252" s="35"/>
      <c r="BA252" s="35"/>
      <c r="BB252" s="37"/>
    </row>
    <row r="253" spans="1:54" ht="24.95" customHeight="1" x14ac:dyDescent="0.3">
      <c r="A253" s="4"/>
      <c r="B253" s="11" t="s">
        <v>59</v>
      </c>
      <c r="C253" s="33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5"/>
      <c r="AT253" s="35"/>
      <c r="AU253" s="35"/>
      <c r="AV253" s="36"/>
      <c r="AW253" s="35"/>
      <c r="AX253" s="35"/>
      <c r="AY253" s="35"/>
      <c r="AZ253" s="35"/>
      <c r="BA253" s="35"/>
      <c r="BB253" s="37"/>
    </row>
    <row r="254" spans="1:54" ht="24.95" customHeight="1" x14ac:dyDescent="0.3">
      <c r="A254" s="4"/>
      <c r="B254" s="5" t="s">
        <v>124</v>
      </c>
      <c r="C254" s="38"/>
      <c r="D254" s="126"/>
      <c r="E254" s="39"/>
      <c r="F254" s="39"/>
      <c r="G254" s="34"/>
      <c r="H254" s="39"/>
      <c r="I254" s="39"/>
      <c r="J254" s="40"/>
      <c r="K254" s="40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9"/>
      <c r="AH254" s="39"/>
      <c r="AI254" s="39"/>
      <c r="AJ254" s="39"/>
      <c r="AK254" s="34"/>
      <c r="AL254" s="34"/>
      <c r="AM254" s="34"/>
      <c r="AN254" s="34"/>
      <c r="AO254" s="34"/>
      <c r="AP254" s="34"/>
      <c r="AQ254" s="34"/>
      <c r="AR254" s="34"/>
      <c r="AS254" s="35"/>
      <c r="AT254" s="35"/>
      <c r="AU254" s="35"/>
      <c r="AV254" s="45"/>
      <c r="AW254" s="35"/>
      <c r="AX254" s="35"/>
      <c r="AY254" s="35"/>
      <c r="AZ254" s="35"/>
      <c r="BA254" s="35"/>
      <c r="BB254" s="37"/>
    </row>
    <row r="255" spans="1:54" s="2" customFormat="1" ht="24.95" customHeight="1" x14ac:dyDescent="0.3">
      <c r="A255" s="4"/>
      <c r="B255" s="48" t="s">
        <v>87</v>
      </c>
      <c r="C255" s="22">
        <v>20</v>
      </c>
      <c r="D255" s="22">
        <v>64</v>
      </c>
      <c r="E255" s="22">
        <v>18</v>
      </c>
      <c r="F255" s="22">
        <v>10</v>
      </c>
      <c r="G255" s="22">
        <f t="shared" ref="G255:G256" si="1038">E255+F255</f>
        <v>28</v>
      </c>
      <c r="H255" s="22">
        <v>25</v>
      </c>
      <c r="I255" s="22">
        <f>110+109</f>
        <v>219</v>
      </c>
      <c r="J255" s="22">
        <f>11+2</f>
        <v>13</v>
      </c>
      <c r="K255" s="22">
        <f>17+12</f>
        <v>29</v>
      </c>
      <c r="L255" s="22">
        <f t="shared" ref="L255:L256" si="1039">J255+K255</f>
        <v>42</v>
      </c>
      <c r="M255" s="22">
        <v>20</v>
      </c>
      <c r="N255" s="22">
        <v>77</v>
      </c>
      <c r="O255" s="22">
        <v>10</v>
      </c>
      <c r="P255" s="22">
        <v>10</v>
      </c>
      <c r="Q255" s="22">
        <f t="shared" ref="Q255:Q256" si="1040">O255+P255</f>
        <v>20</v>
      </c>
      <c r="R255" s="22">
        <v>40</v>
      </c>
      <c r="S255" s="22">
        <v>84</v>
      </c>
      <c r="T255" s="22">
        <v>18</v>
      </c>
      <c r="U255" s="22">
        <v>18</v>
      </c>
      <c r="V255" s="22">
        <f t="shared" ref="V255:V256" si="1041">T255+U255</f>
        <v>36</v>
      </c>
      <c r="W255" s="22">
        <v>0</v>
      </c>
      <c r="X255" s="22">
        <v>0</v>
      </c>
      <c r="Y255" s="22">
        <v>0</v>
      </c>
      <c r="Z255" s="22">
        <v>0</v>
      </c>
      <c r="AA255" s="22">
        <f t="shared" ref="AA255:AA256" si="1042">Y255+Z255</f>
        <v>0</v>
      </c>
      <c r="AB255" s="22">
        <v>0</v>
      </c>
      <c r="AC255" s="22">
        <v>0</v>
      </c>
      <c r="AD255" s="22">
        <v>0</v>
      </c>
      <c r="AE255" s="22">
        <v>0</v>
      </c>
      <c r="AF255" s="22">
        <f t="shared" ref="AF255:AF256" si="1043">AD255+AE255</f>
        <v>0</v>
      </c>
      <c r="AG255" s="22">
        <v>0</v>
      </c>
      <c r="AH255" s="22">
        <v>0</v>
      </c>
      <c r="AI255" s="22">
        <v>0</v>
      </c>
      <c r="AJ255" s="22">
        <v>0</v>
      </c>
      <c r="AK255" s="22">
        <f t="shared" ref="AK255:AK256" si="1044">AI255+AJ255</f>
        <v>0</v>
      </c>
      <c r="AL255" s="22">
        <v>0</v>
      </c>
      <c r="AM255" s="22">
        <v>0</v>
      </c>
      <c r="AN255" s="22">
        <v>0</v>
      </c>
      <c r="AO255" s="22">
        <v>0</v>
      </c>
      <c r="AP255" s="22">
        <f t="shared" ref="AP255:AP256" si="1045">AN255+AO255</f>
        <v>0</v>
      </c>
      <c r="AQ255" s="22">
        <f>C255+H255+AG255+M255+R255+W255+AB255</f>
        <v>105</v>
      </c>
      <c r="AR255" s="22">
        <f>D255+I255+AH255+N255+S255+X255+AC255</f>
        <v>444</v>
      </c>
      <c r="AS255" s="23">
        <f t="shared" ref="AS255:AS256" si="1046">E255+J255+O255+T255+Y255+AD255+AI255</f>
        <v>59</v>
      </c>
      <c r="AT255" s="23">
        <f t="shared" ref="AT255:AT256" si="1047">F255+K255+P255+U255+Z255+AE255+AJ255</f>
        <v>67</v>
      </c>
      <c r="AU255" s="23">
        <f t="shared" ref="AU255:AU256" si="1048">G255+L255+Q255+V255+AA255+AF255+AK255</f>
        <v>126</v>
      </c>
      <c r="AV255" s="24">
        <v>2</v>
      </c>
      <c r="AW255" s="23" t="str">
        <f t="shared" si="907"/>
        <v>0</v>
      </c>
      <c r="AX255" s="23" t="str">
        <f t="shared" si="908"/>
        <v>0</v>
      </c>
      <c r="AY255" s="23">
        <f t="shared" si="909"/>
        <v>0</v>
      </c>
      <c r="AZ255" s="23">
        <f t="shared" si="910"/>
        <v>59</v>
      </c>
      <c r="BA255" s="23">
        <f t="shared" si="911"/>
        <v>67</v>
      </c>
      <c r="BB255" s="23">
        <f t="shared" si="912"/>
        <v>126</v>
      </c>
    </row>
    <row r="256" spans="1:54" ht="24.95" customHeight="1" x14ac:dyDescent="0.3">
      <c r="A256" s="20"/>
      <c r="B256" s="48" t="s">
        <v>39</v>
      </c>
      <c r="C256" s="22">
        <v>10</v>
      </c>
      <c r="D256" s="22">
        <v>13</v>
      </c>
      <c r="E256" s="22">
        <v>2</v>
      </c>
      <c r="F256" s="22">
        <v>2</v>
      </c>
      <c r="G256" s="22">
        <f t="shared" si="1038"/>
        <v>4</v>
      </c>
      <c r="H256" s="22">
        <v>10</v>
      </c>
      <c r="I256" s="22">
        <f>51+45</f>
        <v>96</v>
      </c>
      <c r="J256" s="22">
        <f>2+3</f>
        <v>5</v>
      </c>
      <c r="K256" s="22">
        <f>11+12</f>
        <v>23</v>
      </c>
      <c r="L256" s="22">
        <f t="shared" si="1039"/>
        <v>28</v>
      </c>
      <c r="M256" s="22">
        <v>10</v>
      </c>
      <c r="N256" s="22">
        <v>19</v>
      </c>
      <c r="O256" s="22">
        <v>5</v>
      </c>
      <c r="P256" s="22">
        <v>5</v>
      </c>
      <c r="Q256" s="22">
        <f t="shared" si="1040"/>
        <v>10</v>
      </c>
      <c r="R256" s="22">
        <v>20</v>
      </c>
      <c r="S256" s="22">
        <v>49</v>
      </c>
      <c r="T256" s="22">
        <v>7</v>
      </c>
      <c r="U256" s="22">
        <v>14</v>
      </c>
      <c r="V256" s="22">
        <f t="shared" si="1041"/>
        <v>21</v>
      </c>
      <c r="W256" s="22">
        <v>0</v>
      </c>
      <c r="X256" s="22">
        <v>0</v>
      </c>
      <c r="Y256" s="22">
        <v>0</v>
      </c>
      <c r="Z256" s="22">
        <v>0</v>
      </c>
      <c r="AA256" s="22">
        <f t="shared" si="1042"/>
        <v>0</v>
      </c>
      <c r="AB256" s="22">
        <v>0</v>
      </c>
      <c r="AC256" s="22">
        <v>1</v>
      </c>
      <c r="AD256" s="22">
        <v>0</v>
      </c>
      <c r="AE256" s="22">
        <v>0</v>
      </c>
      <c r="AF256" s="22">
        <f t="shared" si="1043"/>
        <v>0</v>
      </c>
      <c r="AG256" s="22">
        <v>0</v>
      </c>
      <c r="AH256" s="22">
        <v>0</v>
      </c>
      <c r="AI256" s="22">
        <v>0</v>
      </c>
      <c r="AJ256" s="22">
        <v>0</v>
      </c>
      <c r="AK256" s="22">
        <f t="shared" si="1044"/>
        <v>0</v>
      </c>
      <c r="AL256" s="22">
        <v>0</v>
      </c>
      <c r="AM256" s="22">
        <v>0</v>
      </c>
      <c r="AN256" s="22">
        <v>0</v>
      </c>
      <c r="AO256" s="22">
        <v>0</v>
      </c>
      <c r="AP256" s="22">
        <f t="shared" si="1045"/>
        <v>0</v>
      </c>
      <c r="AQ256" s="22">
        <f>C256+H256+AG256+M256+R256+W256+AB256</f>
        <v>50</v>
      </c>
      <c r="AR256" s="22">
        <f>D256+I256+AH256+N256+S256+X256+AC256</f>
        <v>178</v>
      </c>
      <c r="AS256" s="23">
        <f t="shared" si="1046"/>
        <v>19</v>
      </c>
      <c r="AT256" s="23">
        <f t="shared" si="1047"/>
        <v>44</v>
      </c>
      <c r="AU256" s="23">
        <f t="shared" si="1048"/>
        <v>63</v>
      </c>
      <c r="AV256" s="24">
        <v>2</v>
      </c>
      <c r="AW256" s="23" t="str">
        <f t="shared" si="907"/>
        <v>0</v>
      </c>
      <c r="AX256" s="23" t="str">
        <f t="shared" si="908"/>
        <v>0</v>
      </c>
      <c r="AY256" s="23">
        <f t="shared" si="909"/>
        <v>0</v>
      </c>
      <c r="AZ256" s="23">
        <f t="shared" si="910"/>
        <v>19</v>
      </c>
      <c r="BA256" s="23">
        <f t="shared" si="911"/>
        <v>44</v>
      </c>
      <c r="BB256" s="23">
        <f t="shared" si="912"/>
        <v>63</v>
      </c>
    </row>
    <row r="257" spans="1:54" s="2" customFormat="1" ht="24.95" customHeight="1" x14ac:dyDescent="0.3">
      <c r="A257" s="4"/>
      <c r="B257" s="25" t="s">
        <v>58</v>
      </c>
      <c r="C257" s="46">
        <f>SUM(C255:C256)</f>
        <v>30</v>
      </c>
      <c r="D257" s="46">
        <f>SUM(D255:D256)</f>
        <v>77</v>
      </c>
      <c r="E257" s="46">
        <f t="shared" ref="E257:BB257" si="1049">SUM(E255:E256)</f>
        <v>20</v>
      </c>
      <c r="F257" s="46">
        <f t="shared" si="1049"/>
        <v>12</v>
      </c>
      <c r="G257" s="46">
        <f t="shared" si="1049"/>
        <v>32</v>
      </c>
      <c r="H257" s="46">
        <f t="shared" si="1049"/>
        <v>35</v>
      </c>
      <c r="I257" s="46">
        <f t="shared" ref="I257" si="1050">SUM(I255:I256)</f>
        <v>315</v>
      </c>
      <c r="J257" s="46">
        <f t="shared" si="1049"/>
        <v>18</v>
      </c>
      <c r="K257" s="46">
        <f t="shared" si="1049"/>
        <v>52</v>
      </c>
      <c r="L257" s="46">
        <f t="shared" si="1049"/>
        <v>70</v>
      </c>
      <c r="M257" s="46">
        <f t="shared" ref="M257:AF257" si="1051">SUM(M255:M256)</f>
        <v>30</v>
      </c>
      <c r="N257" s="46">
        <f t="shared" ref="N257" si="1052">SUM(N255:N256)</f>
        <v>96</v>
      </c>
      <c r="O257" s="46">
        <f t="shared" si="1051"/>
        <v>15</v>
      </c>
      <c r="P257" s="46">
        <f t="shared" si="1051"/>
        <v>15</v>
      </c>
      <c r="Q257" s="46">
        <f t="shared" si="1051"/>
        <v>30</v>
      </c>
      <c r="R257" s="46">
        <f t="shared" si="1051"/>
        <v>60</v>
      </c>
      <c r="S257" s="46">
        <f t="shared" ref="S257" si="1053">SUM(S255:S256)</f>
        <v>133</v>
      </c>
      <c r="T257" s="46">
        <f t="shared" si="1051"/>
        <v>25</v>
      </c>
      <c r="U257" s="46">
        <f t="shared" si="1051"/>
        <v>32</v>
      </c>
      <c r="V257" s="46">
        <f t="shared" si="1051"/>
        <v>57</v>
      </c>
      <c r="W257" s="46">
        <f t="shared" si="1051"/>
        <v>0</v>
      </c>
      <c r="X257" s="46">
        <f t="shared" ref="X257" si="1054">SUM(X255:X256)</f>
        <v>0</v>
      </c>
      <c r="Y257" s="46">
        <f t="shared" si="1051"/>
        <v>0</v>
      </c>
      <c r="Z257" s="46">
        <f t="shared" si="1051"/>
        <v>0</v>
      </c>
      <c r="AA257" s="46">
        <f t="shared" si="1051"/>
        <v>0</v>
      </c>
      <c r="AB257" s="46">
        <f>SUM(AB255:AB256)</f>
        <v>0</v>
      </c>
      <c r="AC257" s="46">
        <f>SUM(AC255:AC256)</f>
        <v>1</v>
      </c>
      <c r="AD257" s="46">
        <f t="shared" si="1051"/>
        <v>0</v>
      </c>
      <c r="AE257" s="46">
        <f t="shared" si="1051"/>
        <v>0</v>
      </c>
      <c r="AF257" s="46">
        <f t="shared" si="1051"/>
        <v>0</v>
      </c>
      <c r="AG257" s="46">
        <f t="shared" si="1049"/>
        <v>0</v>
      </c>
      <c r="AH257" s="46">
        <f t="shared" ref="AH257" si="1055">SUM(AH255:AH256)</f>
        <v>0</v>
      </c>
      <c r="AI257" s="46">
        <f t="shared" si="1049"/>
        <v>0</v>
      </c>
      <c r="AJ257" s="46">
        <f t="shared" si="1049"/>
        <v>0</v>
      </c>
      <c r="AK257" s="46">
        <f t="shared" si="1049"/>
        <v>0</v>
      </c>
      <c r="AL257" s="46">
        <f t="shared" ref="AL257:AP257" si="1056">SUM(AL255:AL256)</f>
        <v>0</v>
      </c>
      <c r="AM257" s="46">
        <f t="shared" si="1056"/>
        <v>0</v>
      </c>
      <c r="AN257" s="46">
        <f t="shared" si="1056"/>
        <v>0</v>
      </c>
      <c r="AO257" s="46">
        <f t="shared" si="1056"/>
        <v>0</v>
      </c>
      <c r="AP257" s="46">
        <f t="shared" si="1056"/>
        <v>0</v>
      </c>
      <c r="AQ257" s="46">
        <f t="shared" si="1049"/>
        <v>155</v>
      </c>
      <c r="AR257" s="46">
        <f t="shared" ref="AR257" si="1057">SUM(AR255:AR256)</f>
        <v>622</v>
      </c>
      <c r="AS257" s="46">
        <f t="shared" ref="AS257" si="1058">SUM(AS255:AS256)</f>
        <v>78</v>
      </c>
      <c r="AT257" s="46">
        <f t="shared" si="1049"/>
        <v>111</v>
      </c>
      <c r="AU257" s="46">
        <f t="shared" si="1049"/>
        <v>189</v>
      </c>
      <c r="AV257" s="47"/>
      <c r="AW257" s="46">
        <f t="shared" si="1049"/>
        <v>0</v>
      </c>
      <c r="AX257" s="46">
        <f t="shared" si="1049"/>
        <v>0</v>
      </c>
      <c r="AY257" s="46">
        <f t="shared" si="1049"/>
        <v>0</v>
      </c>
      <c r="AZ257" s="46">
        <f t="shared" si="1049"/>
        <v>78</v>
      </c>
      <c r="BA257" s="46">
        <f t="shared" si="1049"/>
        <v>111</v>
      </c>
      <c r="BB257" s="26">
        <f t="shared" si="1049"/>
        <v>189</v>
      </c>
    </row>
    <row r="258" spans="1:54" s="2" customFormat="1" ht="24.95" customHeight="1" x14ac:dyDescent="0.3">
      <c r="A258" s="4"/>
      <c r="B258" s="25" t="s">
        <v>60</v>
      </c>
      <c r="C258" s="46">
        <f>C257</f>
        <v>30</v>
      </c>
      <c r="D258" s="46">
        <f>D257</f>
        <v>77</v>
      </c>
      <c r="E258" s="46">
        <f t="shared" ref="E258:BB259" si="1059">E257</f>
        <v>20</v>
      </c>
      <c r="F258" s="46">
        <f t="shared" si="1059"/>
        <v>12</v>
      </c>
      <c r="G258" s="46">
        <f t="shared" si="1059"/>
        <v>32</v>
      </c>
      <c r="H258" s="46">
        <f t="shared" si="1059"/>
        <v>35</v>
      </c>
      <c r="I258" s="46">
        <f t="shared" ref="I258" si="1060">I257</f>
        <v>315</v>
      </c>
      <c r="J258" s="46">
        <f t="shared" si="1059"/>
        <v>18</v>
      </c>
      <c r="K258" s="46">
        <f t="shared" si="1059"/>
        <v>52</v>
      </c>
      <c r="L258" s="46">
        <f t="shared" si="1059"/>
        <v>70</v>
      </c>
      <c r="M258" s="46">
        <f t="shared" ref="M258:AF258" si="1061">M257</f>
        <v>30</v>
      </c>
      <c r="N258" s="46">
        <f t="shared" ref="N258" si="1062">N257</f>
        <v>96</v>
      </c>
      <c r="O258" s="46">
        <f t="shared" si="1061"/>
        <v>15</v>
      </c>
      <c r="P258" s="46">
        <f t="shared" si="1061"/>
        <v>15</v>
      </c>
      <c r="Q258" s="46">
        <f t="shared" si="1061"/>
        <v>30</v>
      </c>
      <c r="R258" s="46">
        <f t="shared" si="1061"/>
        <v>60</v>
      </c>
      <c r="S258" s="46">
        <f t="shared" ref="S258" si="1063">S257</f>
        <v>133</v>
      </c>
      <c r="T258" s="46">
        <f t="shared" si="1061"/>
        <v>25</v>
      </c>
      <c r="U258" s="46">
        <f t="shared" si="1061"/>
        <v>32</v>
      </c>
      <c r="V258" s="46">
        <f t="shared" si="1061"/>
        <v>57</v>
      </c>
      <c r="W258" s="46">
        <f t="shared" si="1061"/>
        <v>0</v>
      </c>
      <c r="X258" s="46">
        <f t="shared" ref="X258" si="1064">X257</f>
        <v>0</v>
      </c>
      <c r="Y258" s="46">
        <f t="shared" si="1061"/>
        <v>0</v>
      </c>
      <c r="Z258" s="46">
        <f t="shared" si="1061"/>
        <v>0</v>
      </c>
      <c r="AA258" s="46">
        <f t="shared" si="1061"/>
        <v>0</v>
      </c>
      <c r="AB258" s="46">
        <f>AB257</f>
        <v>0</v>
      </c>
      <c r="AC258" s="46">
        <f>AC257</f>
        <v>1</v>
      </c>
      <c r="AD258" s="46">
        <f t="shared" si="1061"/>
        <v>0</v>
      </c>
      <c r="AE258" s="46">
        <f t="shared" si="1061"/>
        <v>0</v>
      </c>
      <c r="AF258" s="46">
        <f t="shared" si="1061"/>
        <v>0</v>
      </c>
      <c r="AG258" s="46">
        <f t="shared" si="1059"/>
        <v>0</v>
      </c>
      <c r="AH258" s="46">
        <f t="shared" ref="AH258" si="1065">AH257</f>
        <v>0</v>
      </c>
      <c r="AI258" s="46">
        <f t="shared" si="1059"/>
        <v>0</v>
      </c>
      <c r="AJ258" s="46">
        <f t="shared" si="1059"/>
        <v>0</v>
      </c>
      <c r="AK258" s="46">
        <f t="shared" si="1059"/>
        <v>0</v>
      </c>
      <c r="AL258" s="46">
        <f t="shared" ref="AL258:AP259" si="1066">AL257</f>
        <v>0</v>
      </c>
      <c r="AM258" s="46">
        <f t="shared" si="1066"/>
        <v>0</v>
      </c>
      <c r="AN258" s="46">
        <f t="shared" si="1066"/>
        <v>0</v>
      </c>
      <c r="AO258" s="46">
        <f t="shared" si="1066"/>
        <v>0</v>
      </c>
      <c r="AP258" s="46">
        <f t="shared" si="1066"/>
        <v>0</v>
      </c>
      <c r="AQ258" s="46">
        <f t="shared" si="1059"/>
        <v>155</v>
      </c>
      <c r="AR258" s="46">
        <f t="shared" ref="AR258" si="1067">AR257</f>
        <v>622</v>
      </c>
      <c r="AS258" s="46">
        <f t="shared" ref="AS258" si="1068">AS257</f>
        <v>78</v>
      </c>
      <c r="AT258" s="46">
        <f t="shared" si="1059"/>
        <v>111</v>
      </c>
      <c r="AU258" s="46">
        <f t="shared" si="1059"/>
        <v>189</v>
      </c>
      <c r="AV258" s="47"/>
      <c r="AW258" s="46">
        <f t="shared" si="1059"/>
        <v>0</v>
      </c>
      <c r="AX258" s="46">
        <f t="shared" si="1059"/>
        <v>0</v>
      </c>
      <c r="AY258" s="46">
        <f t="shared" si="1059"/>
        <v>0</v>
      </c>
      <c r="AZ258" s="46">
        <f t="shared" si="1059"/>
        <v>78</v>
      </c>
      <c r="BA258" s="46">
        <f t="shared" si="1059"/>
        <v>111</v>
      </c>
      <c r="BB258" s="26">
        <f t="shared" si="1059"/>
        <v>189</v>
      </c>
    </row>
    <row r="259" spans="1:54" s="2" customFormat="1" ht="24.95" customHeight="1" x14ac:dyDescent="0.3">
      <c r="A259" s="29"/>
      <c r="B259" s="30" t="s">
        <v>41</v>
      </c>
      <c r="C259" s="57">
        <f>C258</f>
        <v>30</v>
      </c>
      <c r="D259" s="57">
        <f>D258</f>
        <v>77</v>
      </c>
      <c r="E259" s="57">
        <f t="shared" si="1059"/>
        <v>20</v>
      </c>
      <c r="F259" s="57">
        <f t="shared" si="1059"/>
        <v>12</v>
      </c>
      <c r="G259" s="57">
        <f t="shared" si="1059"/>
        <v>32</v>
      </c>
      <c r="H259" s="57">
        <f t="shared" si="1059"/>
        <v>35</v>
      </c>
      <c r="I259" s="57">
        <f t="shared" ref="I259" si="1069">I258</f>
        <v>315</v>
      </c>
      <c r="J259" s="57">
        <f t="shared" si="1059"/>
        <v>18</v>
      </c>
      <c r="K259" s="57">
        <f t="shared" si="1059"/>
        <v>52</v>
      </c>
      <c r="L259" s="57">
        <f t="shared" si="1059"/>
        <v>70</v>
      </c>
      <c r="M259" s="57">
        <f t="shared" ref="M259:AF259" si="1070">M258</f>
        <v>30</v>
      </c>
      <c r="N259" s="57">
        <f t="shared" ref="N259" si="1071">N258</f>
        <v>96</v>
      </c>
      <c r="O259" s="57">
        <f t="shared" si="1070"/>
        <v>15</v>
      </c>
      <c r="P259" s="57">
        <f t="shared" si="1070"/>
        <v>15</v>
      </c>
      <c r="Q259" s="57">
        <f t="shared" si="1070"/>
        <v>30</v>
      </c>
      <c r="R259" s="57">
        <f t="shared" si="1070"/>
        <v>60</v>
      </c>
      <c r="S259" s="57">
        <f t="shared" ref="S259" si="1072">S258</f>
        <v>133</v>
      </c>
      <c r="T259" s="57">
        <f t="shared" si="1070"/>
        <v>25</v>
      </c>
      <c r="U259" s="57">
        <f t="shared" si="1070"/>
        <v>32</v>
      </c>
      <c r="V259" s="57">
        <f t="shared" si="1070"/>
        <v>57</v>
      </c>
      <c r="W259" s="57">
        <f t="shared" si="1070"/>
        <v>0</v>
      </c>
      <c r="X259" s="57">
        <f t="shared" ref="X259" si="1073">X258</f>
        <v>0</v>
      </c>
      <c r="Y259" s="57">
        <f t="shared" si="1070"/>
        <v>0</v>
      </c>
      <c r="Z259" s="57">
        <f t="shared" si="1070"/>
        <v>0</v>
      </c>
      <c r="AA259" s="57">
        <f t="shared" si="1070"/>
        <v>0</v>
      </c>
      <c r="AB259" s="57">
        <f>AB258</f>
        <v>0</v>
      </c>
      <c r="AC259" s="57">
        <f>AC258</f>
        <v>1</v>
      </c>
      <c r="AD259" s="57">
        <f t="shared" si="1070"/>
        <v>0</v>
      </c>
      <c r="AE259" s="57">
        <f t="shared" si="1070"/>
        <v>0</v>
      </c>
      <c r="AF259" s="57">
        <f t="shared" si="1070"/>
        <v>0</v>
      </c>
      <c r="AG259" s="57">
        <f t="shared" si="1059"/>
        <v>0</v>
      </c>
      <c r="AH259" s="57">
        <f t="shared" ref="AH259" si="1074">AH258</f>
        <v>0</v>
      </c>
      <c r="AI259" s="57">
        <f t="shared" si="1059"/>
        <v>0</v>
      </c>
      <c r="AJ259" s="57">
        <f t="shared" si="1059"/>
        <v>0</v>
      </c>
      <c r="AK259" s="57">
        <f t="shared" si="1059"/>
        <v>0</v>
      </c>
      <c r="AL259" s="57">
        <f t="shared" ref="AL259" si="1075">AL258</f>
        <v>0</v>
      </c>
      <c r="AM259" s="57">
        <f t="shared" si="1066"/>
        <v>0</v>
      </c>
      <c r="AN259" s="57">
        <f t="shared" si="1066"/>
        <v>0</v>
      </c>
      <c r="AO259" s="57">
        <f t="shared" si="1066"/>
        <v>0</v>
      </c>
      <c r="AP259" s="57">
        <f t="shared" si="1066"/>
        <v>0</v>
      </c>
      <c r="AQ259" s="57">
        <f t="shared" si="1059"/>
        <v>155</v>
      </c>
      <c r="AR259" s="57">
        <f t="shared" ref="AR259" si="1076">AR258</f>
        <v>622</v>
      </c>
      <c r="AS259" s="57">
        <f t="shared" ref="AS259" si="1077">AS258</f>
        <v>78</v>
      </c>
      <c r="AT259" s="57">
        <f t="shared" si="1059"/>
        <v>111</v>
      </c>
      <c r="AU259" s="57">
        <f t="shared" si="1059"/>
        <v>189</v>
      </c>
      <c r="AV259" s="58"/>
      <c r="AW259" s="57">
        <f t="shared" si="1059"/>
        <v>0</v>
      </c>
      <c r="AX259" s="57">
        <f t="shared" si="1059"/>
        <v>0</v>
      </c>
      <c r="AY259" s="57">
        <f t="shared" si="1059"/>
        <v>0</v>
      </c>
      <c r="AZ259" s="57">
        <f t="shared" si="1059"/>
        <v>78</v>
      </c>
      <c r="BA259" s="57">
        <f t="shared" si="1059"/>
        <v>111</v>
      </c>
      <c r="BB259" s="31">
        <f t="shared" si="1059"/>
        <v>189</v>
      </c>
    </row>
    <row r="260" spans="1:54" s="2" customFormat="1" ht="24.95" customHeight="1" x14ac:dyDescent="0.3">
      <c r="A260" s="4" t="s">
        <v>139</v>
      </c>
      <c r="B260" s="25"/>
      <c r="C260" s="46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51"/>
      <c r="AN260" s="51"/>
      <c r="AO260" s="51"/>
      <c r="AP260" s="51"/>
      <c r="AQ260" s="51"/>
      <c r="AR260" s="51"/>
      <c r="AS260" s="51"/>
      <c r="AT260" s="51"/>
      <c r="AU260" s="51"/>
      <c r="AV260" s="55"/>
      <c r="AW260" s="51"/>
      <c r="AX260" s="51"/>
      <c r="AY260" s="51"/>
      <c r="AZ260" s="51"/>
      <c r="BA260" s="51"/>
      <c r="BB260" s="56"/>
    </row>
    <row r="261" spans="1:54" s="2" customFormat="1" ht="24.95" customHeight="1" x14ac:dyDescent="0.3">
      <c r="A261" s="91"/>
      <c r="B261" s="50" t="s">
        <v>59</v>
      </c>
      <c r="C261" s="46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  <c r="AM261" s="51"/>
      <c r="AN261" s="51"/>
      <c r="AO261" s="51"/>
      <c r="AP261" s="51"/>
      <c r="AQ261" s="51"/>
      <c r="AR261" s="51"/>
      <c r="AS261" s="51"/>
      <c r="AT261" s="51"/>
      <c r="AU261" s="51"/>
      <c r="AV261" s="55"/>
      <c r="AW261" s="51"/>
      <c r="AX261" s="51"/>
      <c r="AY261" s="51"/>
      <c r="AZ261" s="51"/>
      <c r="BA261" s="51"/>
      <c r="BB261" s="56"/>
    </row>
    <row r="262" spans="1:54" s="2" customFormat="1" ht="24.95" customHeight="1" x14ac:dyDescent="0.3">
      <c r="B262" s="5" t="s">
        <v>148</v>
      </c>
      <c r="C262" s="46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  <c r="AM262" s="51"/>
      <c r="AN262" s="51"/>
      <c r="AO262" s="51"/>
      <c r="AP262" s="51"/>
      <c r="AQ262" s="51"/>
      <c r="AR262" s="51"/>
      <c r="AS262" s="51"/>
      <c r="AT262" s="51"/>
      <c r="AU262" s="51"/>
      <c r="AV262" s="55"/>
      <c r="AW262" s="51"/>
      <c r="AX262" s="51"/>
      <c r="AY262" s="51"/>
      <c r="AZ262" s="51"/>
      <c r="BA262" s="51"/>
      <c r="BB262" s="56"/>
    </row>
    <row r="263" spans="1:54" s="2" customFormat="1" ht="24.95" customHeight="1" x14ac:dyDescent="0.3">
      <c r="A263" s="4"/>
      <c r="B263" s="48" t="s">
        <v>140</v>
      </c>
      <c r="C263" s="26">
        <v>0</v>
      </c>
      <c r="D263" s="26">
        <v>0</v>
      </c>
      <c r="E263" s="26">
        <v>0</v>
      </c>
      <c r="F263" s="26">
        <v>0</v>
      </c>
      <c r="G263" s="26">
        <f t="shared" ref="G263" si="1078">E263+F263</f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f t="shared" ref="L263" si="1079">J263+K263</f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f t="shared" ref="Q263" si="1080">O263+P263</f>
        <v>0</v>
      </c>
      <c r="R263" s="22">
        <v>70</v>
      </c>
      <c r="S263" s="22">
        <v>247</v>
      </c>
      <c r="T263" s="22">
        <v>2</v>
      </c>
      <c r="U263" s="22">
        <v>28</v>
      </c>
      <c r="V263" s="22">
        <f t="shared" ref="V263" si="1081">T263+U263</f>
        <v>30</v>
      </c>
      <c r="W263" s="22">
        <v>10</v>
      </c>
      <c r="X263" s="22">
        <v>175</v>
      </c>
      <c r="Y263" s="22">
        <v>1</v>
      </c>
      <c r="Z263" s="22">
        <v>43</v>
      </c>
      <c r="AA263" s="22">
        <f t="shared" ref="AA263" si="1082">Y263+Z263</f>
        <v>44</v>
      </c>
      <c r="AB263" s="22">
        <v>0</v>
      </c>
      <c r="AC263" s="22">
        <v>0</v>
      </c>
      <c r="AD263" s="22">
        <v>0</v>
      </c>
      <c r="AE263" s="26">
        <v>0</v>
      </c>
      <c r="AF263" s="26">
        <f t="shared" ref="AF263" si="1083">AD263+AE263</f>
        <v>0</v>
      </c>
      <c r="AG263" s="22">
        <v>5</v>
      </c>
      <c r="AH263" s="22">
        <v>37</v>
      </c>
      <c r="AI263" s="22">
        <v>0</v>
      </c>
      <c r="AJ263" s="22">
        <v>2</v>
      </c>
      <c r="AK263" s="22">
        <f t="shared" ref="AK263" si="1084">AI263+AJ263</f>
        <v>2</v>
      </c>
      <c r="AL263" s="22">
        <v>0</v>
      </c>
      <c r="AM263" s="22">
        <v>0</v>
      </c>
      <c r="AN263" s="22">
        <v>0</v>
      </c>
      <c r="AO263" s="22">
        <v>0</v>
      </c>
      <c r="AP263" s="22">
        <f t="shared" ref="AP263" si="1085">AN263+AO263</f>
        <v>0</v>
      </c>
      <c r="AQ263" s="22">
        <f>C263+H263+AG263+M263+R263+W263+AB263</f>
        <v>85</v>
      </c>
      <c r="AR263" s="22">
        <f>D263+I263+AH263+N263+S263+X263+AC263</f>
        <v>459</v>
      </c>
      <c r="AS263" s="23">
        <f t="shared" ref="AS263" si="1086">E263+J263+O263+T263+Y263+AD263+AI263</f>
        <v>3</v>
      </c>
      <c r="AT263" s="23">
        <f t="shared" ref="AT263" si="1087">F263+K263+P263+U263+Z263+AE263+AJ263</f>
        <v>73</v>
      </c>
      <c r="AU263" s="23">
        <f t="shared" ref="AU263" si="1088">G263+L263+Q263+V263+AA263+AF263+AK263</f>
        <v>76</v>
      </c>
      <c r="AV263" s="27">
        <v>2</v>
      </c>
      <c r="AW263" s="26" t="str">
        <f t="shared" ref="AW263" si="1089">IF(AV263=1,AS263,"0")</f>
        <v>0</v>
      </c>
      <c r="AX263" s="26" t="str">
        <f t="shared" ref="AX263" si="1090">IF(AV263=1,AT263,"0")</f>
        <v>0</v>
      </c>
      <c r="AY263" s="26">
        <f t="shared" ref="AY263" si="1091">AW263+AX263</f>
        <v>0</v>
      </c>
      <c r="AZ263" s="26">
        <f t="shared" ref="AZ263" si="1092">IF(AV263=2,AS263,"0")</f>
        <v>3</v>
      </c>
      <c r="BA263" s="26">
        <f t="shared" ref="BA263" si="1093">IF(AV263=2,AT263,"0")</f>
        <v>73</v>
      </c>
      <c r="BB263" s="26">
        <f t="shared" ref="BB263" si="1094">AZ263+BA263</f>
        <v>76</v>
      </c>
    </row>
    <row r="264" spans="1:54" s="2" customFormat="1" ht="24.95" customHeight="1" x14ac:dyDescent="0.3">
      <c r="A264" s="4"/>
      <c r="B264" s="25" t="s">
        <v>58</v>
      </c>
      <c r="C264" s="26">
        <f t="shared" ref="C264:D266" si="1095">C263</f>
        <v>0</v>
      </c>
      <c r="D264" s="26">
        <f t="shared" si="1095"/>
        <v>0</v>
      </c>
      <c r="E264" s="26">
        <f t="shared" ref="E264:BB264" si="1096">E263</f>
        <v>0</v>
      </c>
      <c r="F264" s="26">
        <f t="shared" si="1096"/>
        <v>0</v>
      </c>
      <c r="G264" s="26">
        <f t="shared" si="1096"/>
        <v>0</v>
      </c>
      <c r="H264" s="26">
        <f t="shared" si="1096"/>
        <v>0</v>
      </c>
      <c r="I264" s="26">
        <f t="shared" ref="I264" si="1097">I263</f>
        <v>0</v>
      </c>
      <c r="J264" s="26">
        <f t="shared" si="1096"/>
        <v>0</v>
      </c>
      <c r="K264" s="26">
        <f t="shared" si="1096"/>
        <v>0</v>
      </c>
      <c r="L264" s="26">
        <f t="shared" si="1096"/>
        <v>0</v>
      </c>
      <c r="M264" s="26">
        <f t="shared" ref="M264:N264" si="1098">M263</f>
        <v>0</v>
      </c>
      <c r="N264" s="26">
        <f t="shared" si="1098"/>
        <v>0</v>
      </c>
      <c r="O264" s="26">
        <f t="shared" ref="O264" si="1099">O263</f>
        <v>0</v>
      </c>
      <c r="P264" s="26">
        <f t="shared" ref="P264" si="1100">P263</f>
        <v>0</v>
      </c>
      <c r="Q264" s="26">
        <f t="shared" ref="Q264:AF264" si="1101">Q263</f>
        <v>0</v>
      </c>
      <c r="R264" s="26">
        <f t="shared" si="1101"/>
        <v>70</v>
      </c>
      <c r="S264" s="26">
        <f t="shared" ref="S264" si="1102">S263</f>
        <v>247</v>
      </c>
      <c r="T264" s="26">
        <f t="shared" si="1101"/>
        <v>2</v>
      </c>
      <c r="U264" s="26">
        <f t="shared" si="1101"/>
        <v>28</v>
      </c>
      <c r="V264" s="26">
        <f t="shared" si="1101"/>
        <v>30</v>
      </c>
      <c r="W264" s="26">
        <f t="shared" si="1101"/>
        <v>10</v>
      </c>
      <c r="X264" s="26">
        <f t="shared" ref="X264" si="1103">X263</f>
        <v>175</v>
      </c>
      <c r="Y264" s="26">
        <f t="shared" si="1101"/>
        <v>1</v>
      </c>
      <c r="Z264" s="26">
        <f t="shared" si="1101"/>
        <v>43</v>
      </c>
      <c r="AA264" s="26">
        <f t="shared" si="1101"/>
        <v>44</v>
      </c>
      <c r="AB264" s="26">
        <f t="shared" si="1101"/>
        <v>0</v>
      </c>
      <c r="AC264" s="26">
        <f t="shared" ref="AC264" si="1104">AC263</f>
        <v>0</v>
      </c>
      <c r="AD264" s="26">
        <f t="shared" si="1101"/>
        <v>0</v>
      </c>
      <c r="AE264" s="26">
        <f t="shared" si="1101"/>
        <v>0</v>
      </c>
      <c r="AF264" s="26">
        <f t="shared" si="1101"/>
        <v>0</v>
      </c>
      <c r="AG264" s="26">
        <f t="shared" si="1096"/>
        <v>5</v>
      </c>
      <c r="AH264" s="26">
        <f t="shared" ref="AH264" si="1105">AH263</f>
        <v>37</v>
      </c>
      <c r="AI264" s="26">
        <f t="shared" si="1096"/>
        <v>0</v>
      </c>
      <c r="AJ264" s="26">
        <f t="shared" si="1096"/>
        <v>2</v>
      </c>
      <c r="AK264" s="26">
        <f t="shared" si="1096"/>
        <v>2</v>
      </c>
      <c r="AL264" s="26">
        <f t="shared" ref="AL264:AP266" si="1106">AL263</f>
        <v>0</v>
      </c>
      <c r="AM264" s="26">
        <f t="shared" si="1106"/>
        <v>0</v>
      </c>
      <c r="AN264" s="26">
        <f t="shared" si="1106"/>
        <v>0</v>
      </c>
      <c r="AO264" s="26">
        <f t="shared" si="1106"/>
        <v>0</v>
      </c>
      <c r="AP264" s="26">
        <f t="shared" si="1106"/>
        <v>0</v>
      </c>
      <c r="AQ264" s="26">
        <f>SUM(AQ263)</f>
        <v>85</v>
      </c>
      <c r="AR264" s="26">
        <f>SUM(AR263)</f>
        <v>459</v>
      </c>
      <c r="AS264" s="26">
        <f t="shared" si="1096"/>
        <v>3</v>
      </c>
      <c r="AT264" s="26">
        <f t="shared" si="1096"/>
        <v>73</v>
      </c>
      <c r="AU264" s="26">
        <f t="shared" si="1096"/>
        <v>76</v>
      </c>
      <c r="AV264" s="26">
        <f t="shared" si="1096"/>
        <v>2</v>
      </c>
      <c r="AW264" s="26" t="str">
        <f t="shared" si="1096"/>
        <v>0</v>
      </c>
      <c r="AX264" s="26" t="str">
        <f t="shared" si="1096"/>
        <v>0</v>
      </c>
      <c r="AY264" s="26">
        <f t="shared" si="1096"/>
        <v>0</v>
      </c>
      <c r="AZ264" s="26">
        <f t="shared" si="1096"/>
        <v>3</v>
      </c>
      <c r="BA264" s="26">
        <f t="shared" si="1096"/>
        <v>73</v>
      </c>
      <c r="BB264" s="26">
        <f t="shared" si="1096"/>
        <v>76</v>
      </c>
    </row>
    <row r="265" spans="1:54" s="2" customFormat="1" ht="24.95" customHeight="1" x14ac:dyDescent="0.3">
      <c r="A265" s="4"/>
      <c r="B265" s="25" t="s">
        <v>60</v>
      </c>
      <c r="C265" s="26">
        <f t="shared" si="1095"/>
        <v>0</v>
      </c>
      <c r="D265" s="26">
        <f t="shared" si="1095"/>
        <v>0</v>
      </c>
      <c r="E265" s="26">
        <f t="shared" ref="E265:AU265" si="1107">E264</f>
        <v>0</v>
      </c>
      <c r="F265" s="26">
        <f t="shared" si="1107"/>
        <v>0</v>
      </c>
      <c r="G265" s="26">
        <f t="shared" si="1107"/>
        <v>0</v>
      </c>
      <c r="H265" s="26">
        <f t="shared" si="1107"/>
        <v>0</v>
      </c>
      <c r="I265" s="26">
        <f t="shared" ref="I265" si="1108">I264</f>
        <v>0</v>
      </c>
      <c r="J265" s="26">
        <f t="shared" si="1107"/>
        <v>0</v>
      </c>
      <c r="K265" s="26">
        <f t="shared" si="1107"/>
        <v>0</v>
      </c>
      <c r="L265" s="26">
        <f t="shared" si="1107"/>
        <v>0</v>
      </c>
      <c r="M265" s="26">
        <f t="shared" ref="M265:AF265" si="1109">M264</f>
        <v>0</v>
      </c>
      <c r="N265" s="26">
        <f t="shared" ref="N265" si="1110">N264</f>
        <v>0</v>
      </c>
      <c r="O265" s="26">
        <f t="shared" si="1109"/>
        <v>0</v>
      </c>
      <c r="P265" s="26">
        <f t="shared" si="1109"/>
        <v>0</v>
      </c>
      <c r="Q265" s="26">
        <f t="shared" si="1109"/>
        <v>0</v>
      </c>
      <c r="R265" s="26">
        <f t="shared" si="1109"/>
        <v>70</v>
      </c>
      <c r="S265" s="26">
        <f t="shared" ref="S265" si="1111">S264</f>
        <v>247</v>
      </c>
      <c r="T265" s="26">
        <f t="shared" si="1109"/>
        <v>2</v>
      </c>
      <c r="U265" s="26">
        <f t="shared" si="1109"/>
        <v>28</v>
      </c>
      <c r="V265" s="26">
        <f t="shared" si="1109"/>
        <v>30</v>
      </c>
      <c r="W265" s="26">
        <f t="shared" si="1109"/>
        <v>10</v>
      </c>
      <c r="X265" s="26">
        <f t="shared" ref="X265" si="1112">X264</f>
        <v>175</v>
      </c>
      <c r="Y265" s="26">
        <f t="shared" si="1109"/>
        <v>1</v>
      </c>
      <c r="Z265" s="26">
        <f t="shared" si="1109"/>
        <v>43</v>
      </c>
      <c r="AA265" s="26">
        <f t="shared" si="1109"/>
        <v>44</v>
      </c>
      <c r="AB265" s="26">
        <f t="shared" si="1109"/>
        <v>0</v>
      </c>
      <c r="AC265" s="26">
        <f t="shared" ref="AC265" si="1113">AC264</f>
        <v>0</v>
      </c>
      <c r="AD265" s="26">
        <f t="shared" si="1109"/>
        <v>0</v>
      </c>
      <c r="AE265" s="26">
        <f t="shared" si="1109"/>
        <v>0</v>
      </c>
      <c r="AF265" s="26">
        <f t="shared" si="1109"/>
        <v>0</v>
      </c>
      <c r="AG265" s="26">
        <f t="shared" si="1107"/>
        <v>5</v>
      </c>
      <c r="AH265" s="26">
        <f t="shared" ref="AH265" si="1114">AH264</f>
        <v>37</v>
      </c>
      <c r="AI265" s="26">
        <f t="shared" si="1107"/>
        <v>0</v>
      </c>
      <c r="AJ265" s="26">
        <f t="shared" si="1107"/>
        <v>2</v>
      </c>
      <c r="AK265" s="26">
        <f t="shared" si="1107"/>
        <v>2</v>
      </c>
      <c r="AL265" s="26">
        <f t="shared" ref="AL265" si="1115">AL264</f>
        <v>0</v>
      </c>
      <c r="AM265" s="26">
        <f t="shared" si="1106"/>
        <v>0</v>
      </c>
      <c r="AN265" s="26">
        <f t="shared" si="1106"/>
        <v>0</v>
      </c>
      <c r="AO265" s="26">
        <f t="shared" si="1106"/>
        <v>0</v>
      </c>
      <c r="AP265" s="26">
        <f t="shared" si="1106"/>
        <v>0</v>
      </c>
      <c r="AQ265" s="26">
        <f t="shared" si="1107"/>
        <v>85</v>
      </c>
      <c r="AR265" s="26">
        <f t="shared" ref="AR265" si="1116">AR264</f>
        <v>459</v>
      </c>
      <c r="AS265" s="26">
        <f t="shared" si="1107"/>
        <v>3</v>
      </c>
      <c r="AT265" s="26">
        <f t="shared" si="1107"/>
        <v>73</v>
      </c>
      <c r="AU265" s="26">
        <f t="shared" si="1107"/>
        <v>76</v>
      </c>
      <c r="AV265" s="27"/>
      <c r="AW265" s="26" t="str">
        <f t="shared" ref="AW265:BB265" si="1117">AW264</f>
        <v>0</v>
      </c>
      <c r="AX265" s="26" t="str">
        <f t="shared" si="1117"/>
        <v>0</v>
      </c>
      <c r="AY265" s="26">
        <f t="shared" si="1117"/>
        <v>0</v>
      </c>
      <c r="AZ265" s="26">
        <f t="shared" si="1117"/>
        <v>3</v>
      </c>
      <c r="BA265" s="26">
        <f t="shared" si="1117"/>
        <v>73</v>
      </c>
      <c r="BB265" s="26">
        <f t="shared" si="1117"/>
        <v>76</v>
      </c>
    </row>
    <row r="266" spans="1:54" s="2" customFormat="1" ht="24.95" customHeight="1" x14ac:dyDescent="0.3">
      <c r="A266" s="29"/>
      <c r="B266" s="30" t="s">
        <v>41</v>
      </c>
      <c r="C266" s="116">
        <f t="shared" si="1095"/>
        <v>0</v>
      </c>
      <c r="D266" s="116">
        <f t="shared" si="1095"/>
        <v>0</v>
      </c>
      <c r="E266" s="116">
        <f t="shared" ref="E266:AQ266" si="1118">E265</f>
        <v>0</v>
      </c>
      <c r="F266" s="116">
        <f t="shared" si="1118"/>
        <v>0</v>
      </c>
      <c r="G266" s="116">
        <f t="shared" si="1118"/>
        <v>0</v>
      </c>
      <c r="H266" s="116">
        <f t="shared" si="1118"/>
        <v>0</v>
      </c>
      <c r="I266" s="116">
        <f t="shared" ref="I266" si="1119">I265</f>
        <v>0</v>
      </c>
      <c r="J266" s="116">
        <f t="shared" si="1118"/>
        <v>0</v>
      </c>
      <c r="K266" s="116">
        <f t="shared" si="1118"/>
        <v>0</v>
      </c>
      <c r="L266" s="116">
        <f t="shared" si="1118"/>
        <v>0</v>
      </c>
      <c r="M266" s="116">
        <f t="shared" ref="M266:AF266" si="1120">M265</f>
        <v>0</v>
      </c>
      <c r="N266" s="116">
        <f t="shared" ref="N266" si="1121">N265</f>
        <v>0</v>
      </c>
      <c r="O266" s="116">
        <f t="shared" si="1120"/>
        <v>0</v>
      </c>
      <c r="P266" s="116">
        <f t="shared" si="1120"/>
        <v>0</v>
      </c>
      <c r="Q266" s="116">
        <f t="shared" si="1120"/>
        <v>0</v>
      </c>
      <c r="R266" s="31">
        <f t="shared" si="1120"/>
        <v>70</v>
      </c>
      <c r="S266" s="31">
        <f t="shared" ref="S266" si="1122">S265</f>
        <v>247</v>
      </c>
      <c r="T266" s="31">
        <f t="shared" si="1120"/>
        <v>2</v>
      </c>
      <c r="U266" s="31">
        <f t="shared" si="1120"/>
        <v>28</v>
      </c>
      <c r="V266" s="31">
        <f t="shared" si="1120"/>
        <v>30</v>
      </c>
      <c r="W266" s="31">
        <f t="shared" si="1120"/>
        <v>10</v>
      </c>
      <c r="X266" s="31">
        <f t="shared" ref="X266" si="1123">X265</f>
        <v>175</v>
      </c>
      <c r="Y266" s="31">
        <f t="shared" si="1120"/>
        <v>1</v>
      </c>
      <c r="Z266" s="31">
        <f t="shared" si="1120"/>
        <v>43</v>
      </c>
      <c r="AA266" s="31">
        <f t="shared" si="1120"/>
        <v>44</v>
      </c>
      <c r="AB266" s="31">
        <f t="shared" si="1120"/>
        <v>0</v>
      </c>
      <c r="AC266" s="31">
        <f t="shared" ref="AC266" si="1124">AC265</f>
        <v>0</v>
      </c>
      <c r="AD266" s="31">
        <f t="shared" si="1120"/>
        <v>0</v>
      </c>
      <c r="AE266" s="116">
        <f t="shared" si="1120"/>
        <v>0</v>
      </c>
      <c r="AF266" s="116">
        <f t="shared" si="1120"/>
        <v>0</v>
      </c>
      <c r="AG266" s="116">
        <f t="shared" si="1118"/>
        <v>5</v>
      </c>
      <c r="AH266" s="116">
        <f t="shared" ref="AH266" si="1125">AH265</f>
        <v>37</v>
      </c>
      <c r="AI266" s="116">
        <f t="shared" si="1118"/>
        <v>0</v>
      </c>
      <c r="AJ266" s="116">
        <f t="shared" si="1118"/>
        <v>2</v>
      </c>
      <c r="AK266" s="116">
        <f t="shared" si="1118"/>
        <v>2</v>
      </c>
      <c r="AL266" s="116">
        <f t="shared" ref="AL266" si="1126">AL265</f>
        <v>0</v>
      </c>
      <c r="AM266" s="116">
        <f t="shared" si="1106"/>
        <v>0</v>
      </c>
      <c r="AN266" s="116">
        <f t="shared" si="1106"/>
        <v>0</v>
      </c>
      <c r="AO266" s="116">
        <f t="shared" si="1106"/>
        <v>0</v>
      </c>
      <c r="AP266" s="116">
        <f t="shared" si="1106"/>
        <v>0</v>
      </c>
      <c r="AQ266" s="116">
        <f t="shared" si="1118"/>
        <v>85</v>
      </c>
      <c r="AR266" s="116">
        <f t="shared" ref="AR266" si="1127">AR265</f>
        <v>459</v>
      </c>
      <c r="AS266" s="117">
        <f t="shared" ref="AS266:AU266" si="1128">AS265</f>
        <v>3</v>
      </c>
      <c r="AT266" s="117">
        <f t="shared" si="1128"/>
        <v>73</v>
      </c>
      <c r="AU266" s="117">
        <f t="shared" si="1128"/>
        <v>76</v>
      </c>
      <c r="AV266" s="118"/>
      <c r="AW266" s="117" t="str">
        <f t="shared" ref="AW266:BB266" si="1129">AW265</f>
        <v>0</v>
      </c>
      <c r="AX266" s="117" t="str">
        <f t="shared" si="1129"/>
        <v>0</v>
      </c>
      <c r="AY266" s="117">
        <f t="shared" si="1129"/>
        <v>0</v>
      </c>
      <c r="AZ266" s="117">
        <f t="shared" si="1129"/>
        <v>3</v>
      </c>
      <c r="BA266" s="117">
        <f t="shared" si="1129"/>
        <v>73</v>
      </c>
      <c r="BB266" s="117">
        <f t="shared" si="1129"/>
        <v>76</v>
      </c>
    </row>
    <row r="267" spans="1:54" s="2" customFormat="1" ht="24.95" customHeight="1" x14ac:dyDescent="0.3">
      <c r="A267" s="4" t="s">
        <v>141</v>
      </c>
      <c r="B267" s="25"/>
      <c r="C267" s="33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5"/>
      <c r="AT267" s="35"/>
      <c r="AU267" s="35"/>
      <c r="AV267" s="36"/>
      <c r="AW267" s="35"/>
      <c r="AX267" s="35"/>
      <c r="AY267" s="35"/>
      <c r="AZ267" s="35"/>
      <c r="BA267" s="35"/>
      <c r="BB267" s="37"/>
    </row>
    <row r="268" spans="1:54" s="2" customFormat="1" ht="24.95" customHeight="1" x14ac:dyDescent="0.3">
      <c r="A268" s="4"/>
      <c r="B268" s="50" t="s">
        <v>59</v>
      </c>
      <c r="C268" s="33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5"/>
      <c r="AT268" s="35"/>
      <c r="AU268" s="35"/>
      <c r="AV268" s="36"/>
      <c r="AW268" s="35"/>
      <c r="AX268" s="35"/>
      <c r="AY268" s="35"/>
      <c r="AZ268" s="35"/>
      <c r="BA268" s="35"/>
      <c r="BB268" s="37"/>
    </row>
    <row r="269" spans="1:54" ht="24.95" customHeight="1" x14ac:dyDescent="0.3">
      <c r="A269" s="4"/>
      <c r="B269" s="5" t="s">
        <v>69</v>
      </c>
      <c r="C269" s="44"/>
      <c r="D269" s="127"/>
      <c r="E269" s="40"/>
      <c r="F269" s="40"/>
      <c r="G269" s="34"/>
      <c r="H269" s="40"/>
      <c r="I269" s="40"/>
      <c r="J269" s="40"/>
      <c r="K269" s="40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40"/>
      <c r="AH269" s="40"/>
      <c r="AI269" s="40"/>
      <c r="AJ269" s="40"/>
      <c r="AK269" s="34"/>
      <c r="AL269" s="34"/>
      <c r="AM269" s="34"/>
      <c r="AN269" s="34"/>
      <c r="AO269" s="34"/>
      <c r="AP269" s="34"/>
      <c r="AQ269" s="34"/>
      <c r="AR269" s="34"/>
      <c r="AS269" s="35"/>
      <c r="AT269" s="35"/>
      <c r="AU269" s="35"/>
      <c r="AV269" s="45"/>
      <c r="AW269" s="35"/>
      <c r="AX269" s="35"/>
      <c r="AY269" s="35"/>
      <c r="AZ269" s="35"/>
      <c r="BA269" s="35"/>
      <c r="BB269" s="37"/>
    </row>
    <row r="270" spans="1:54" ht="24.95" customHeight="1" x14ac:dyDescent="0.3">
      <c r="A270" s="12"/>
      <c r="B270" s="48" t="s">
        <v>102</v>
      </c>
      <c r="C270" s="22">
        <v>0</v>
      </c>
      <c r="D270" s="22">
        <v>0</v>
      </c>
      <c r="E270" s="22">
        <v>0</v>
      </c>
      <c r="F270" s="22">
        <v>0</v>
      </c>
      <c r="G270" s="22">
        <f t="shared" ref="G270" si="1130">E270+F270</f>
        <v>0</v>
      </c>
      <c r="H270" s="22">
        <v>30</v>
      </c>
      <c r="I270" s="22">
        <f>92+47</f>
        <v>139</v>
      </c>
      <c r="J270" s="22">
        <v>5</v>
      </c>
      <c r="K270" s="22">
        <f>21+16</f>
        <v>37</v>
      </c>
      <c r="L270" s="22">
        <f t="shared" ref="L270" si="1131">J270+K270</f>
        <v>42</v>
      </c>
      <c r="M270" s="22">
        <v>0</v>
      </c>
      <c r="N270" s="22">
        <v>0</v>
      </c>
      <c r="O270" s="22">
        <v>0</v>
      </c>
      <c r="P270" s="22">
        <v>0</v>
      </c>
      <c r="Q270" s="22">
        <f t="shared" ref="Q270" si="1132">O270+P270</f>
        <v>0</v>
      </c>
      <c r="R270" s="22">
        <v>25</v>
      </c>
      <c r="S270" s="22">
        <v>27</v>
      </c>
      <c r="T270" s="22">
        <v>0</v>
      </c>
      <c r="U270" s="22">
        <v>12</v>
      </c>
      <c r="V270" s="22">
        <f t="shared" ref="V270" si="1133">T270+U270</f>
        <v>12</v>
      </c>
      <c r="W270" s="22">
        <v>0</v>
      </c>
      <c r="X270" s="22">
        <v>0</v>
      </c>
      <c r="Y270" s="22">
        <v>0</v>
      </c>
      <c r="Z270" s="22">
        <v>0</v>
      </c>
      <c r="AA270" s="22">
        <f t="shared" ref="AA270" si="1134">Y270+Z270</f>
        <v>0</v>
      </c>
      <c r="AB270" s="22">
        <v>0</v>
      </c>
      <c r="AC270" s="22">
        <v>0</v>
      </c>
      <c r="AD270" s="22">
        <v>0</v>
      </c>
      <c r="AE270" s="22">
        <v>0</v>
      </c>
      <c r="AF270" s="22">
        <f t="shared" ref="AF270" si="1135">AD270+AE270</f>
        <v>0</v>
      </c>
      <c r="AG270" s="22">
        <v>15</v>
      </c>
      <c r="AH270" s="22">
        <v>15</v>
      </c>
      <c r="AI270" s="22">
        <v>2</v>
      </c>
      <c r="AJ270" s="22">
        <v>7</v>
      </c>
      <c r="AK270" s="22">
        <f t="shared" ref="AK270" si="1136">AI270+AJ270</f>
        <v>9</v>
      </c>
      <c r="AL270" s="22">
        <v>0</v>
      </c>
      <c r="AM270" s="22">
        <v>0</v>
      </c>
      <c r="AN270" s="22">
        <v>0</v>
      </c>
      <c r="AO270" s="22">
        <v>0</v>
      </c>
      <c r="AP270" s="22">
        <f t="shared" ref="AP270" si="1137">AN270+AO270</f>
        <v>0</v>
      </c>
      <c r="AQ270" s="22">
        <f>C270+H270+AG270+M270+R270+W270+AB270</f>
        <v>70</v>
      </c>
      <c r="AR270" s="22">
        <f>D270+I270+AH270+N270+S270+X270+AC270</f>
        <v>181</v>
      </c>
      <c r="AS270" s="23">
        <f t="shared" ref="AS270" si="1138">E270+J270+O270+T270+Y270+AD270+AI270</f>
        <v>7</v>
      </c>
      <c r="AT270" s="23">
        <f t="shared" ref="AT270" si="1139">F270+K270+P270+U270+Z270+AE270+AJ270</f>
        <v>56</v>
      </c>
      <c r="AU270" s="23">
        <f t="shared" ref="AU270" si="1140">G270+L270+Q270+V270+AA270+AF270+AK270</f>
        <v>63</v>
      </c>
      <c r="AV270" s="24">
        <v>2</v>
      </c>
      <c r="AW270" s="23" t="str">
        <f t="shared" si="907"/>
        <v>0</v>
      </c>
      <c r="AX270" s="23" t="str">
        <f t="shared" si="908"/>
        <v>0</v>
      </c>
      <c r="AY270" s="23">
        <f t="shared" si="909"/>
        <v>0</v>
      </c>
      <c r="AZ270" s="23">
        <f t="shared" si="910"/>
        <v>7</v>
      </c>
      <c r="BA270" s="23">
        <f t="shared" si="911"/>
        <v>56</v>
      </c>
      <c r="BB270" s="23">
        <f t="shared" si="912"/>
        <v>63</v>
      </c>
    </row>
    <row r="271" spans="1:54" s="2" customFormat="1" ht="24.95" customHeight="1" x14ac:dyDescent="0.3">
      <c r="A271" s="85"/>
      <c r="B271" s="25" t="s">
        <v>58</v>
      </c>
      <c r="C271" s="46">
        <f>SUM(C270)</f>
        <v>0</v>
      </c>
      <c r="D271" s="46">
        <f>SUM(D270)</f>
        <v>0</v>
      </c>
      <c r="E271" s="46">
        <f t="shared" ref="E271:BB271" si="1141">SUM(E270)</f>
        <v>0</v>
      </c>
      <c r="F271" s="46">
        <f t="shared" si="1141"/>
        <v>0</v>
      </c>
      <c r="G271" s="46">
        <f t="shared" si="1141"/>
        <v>0</v>
      </c>
      <c r="H271" s="46">
        <f t="shared" si="1141"/>
        <v>30</v>
      </c>
      <c r="I271" s="46">
        <f t="shared" si="1141"/>
        <v>139</v>
      </c>
      <c r="J271" s="46">
        <f t="shared" si="1141"/>
        <v>5</v>
      </c>
      <c r="K271" s="46">
        <f t="shared" si="1141"/>
        <v>37</v>
      </c>
      <c r="L271" s="46">
        <f t="shared" si="1141"/>
        <v>42</v>
      </c>
      <c r="M271" s="46">
        <f t="shared" ref="M271:AF271" si="1142">SUM(M270)</f>
        <v>0</v>
      </c>
      <c r="N271" s="46">
        <f t="shared" si="1142"/>
        <v>0</v>
      </c>
      <c r="O271" s="46">
        <f t="shared" si="1142"/>
        <v>0</v>
      </c>
      <c r="P271" s="46">
        <f t="shared" si="1142"/>
        <v>0</v>
      </c>
      <c r="Q271" s="46">
        <f t="shared" si="1142"/>
        <v>0</v>
      </c>
      <c r="R271" s="46">
        <f t="shared" si="1142"/>
        <v>25</v>
      </c>
      <c r="S271" s="46">
        <f t="shared" si="1142"/>
        <v>27</v>
      </c>
      <c r="T271" s="46">
        <f t="shared" si="1142"/>
        <v>0</v>
      </c>
      <c r="U271" s="46">
        <f t="shared" si="1142"/>
        <v>12</v>
      </c>
      <c r="V271" s="46">
        <f t="shared" si="1142"/>
        <v>12</v>
      </c>
      <c r="W271" s="46">
        <f t="shared" si="1142"/>
        <v>0</v>
      </c>
      <c r="X271" s="46">
        <f t="shared" si="1142"/>
        <v>0</v>
      </c>
      <c r="Y271" s="46">
        <f t="shared" si="1142"/>
        <v>0</v>
      </c>
      <c r="Z271" s="46">
        <f t="shared" si="1142"/>
        <v>0</v>
      </c>
      <c r="AA271" s="46">
        <f t="shared" si="1142"/>
        <v>0</v>
      </c>
      <c r="AB271" s="46">
        <f t="shared" si="1142"/>
        <v>0</v>
      </c>
      <c r="AC271" s="46">
        <f t="shared" si="1142"/>
        <v>0</v>
      </c>
      <c r="AD271" s="46">
        <f t="shared" si="1142"/>
        <v>0</v>
      </c>
      <c r="AE271" s="46">
        <f t="shared" si="1142"/>
        <v>0</v>
      </c>
      <c r="AF271" s="46">
        <f t="shared" si="1142"/>
        <v>0</v>
      </c>
      <c r="AG271" s="46">
        <f t="shared" si="1141"/>
        <v>15</v>
      </c>
      <c r="AH271" s="46">
        <f t="shared" si="1141"/>
        <v>15</v>
      </c>
      <c r="AI271" s="46">
        <f t="shared" si="1141"/>
        <v>2</v>
      </c>
      <c r="AJ271" s="46">
        <f t="shared" si="1141"/>
        <v>7</v>
      </c>
      <c r="AK271" s="46">
        <f t="shared" si="1141"/>
        <v>9</v>
      </c>
      <c r="AL271" s="46">
        <f t="shared" ref="AL271:AP271" si="1143">SUM(AL270)</f>
        <v>0</v>
      </c>
      <c r="AM271" s="46">
        <f t="shared" si="1143"/>
        <v>0</v>
      </c>
      <c r="AN271" s="46">
        <f t="shared" si="1143"/>
        <v>0</v>
      </c>
      <c r="AO271" s="46">
        <f t="shared" si="1143"/>
        <v>0</v>
      </c>
      <c r="AP271" s="46">
        <f t="shared" si="1143"/>
        <v>0</v>
      </c>
      <c r="AQ271" s="46">
        <f t="shared" ref="AQ271:AR271" si="1144">SUM(AQ270)</f>
        <v>70</v>
      </c>
      <c r="AR271" s="46">
        <f t="shared" si="1144"/>
        <v>181</v>
      </c>
      <c r="AS271" s="46">
        <f t="shared" si="1141"/>
        <v>7</v>
      </c>
      <c r="AT271" s="46">
        <f t="shared" si="1141"/>
        <v>56</v>
      </c>
      <c r="AU271" s="46">
        <f t="shared" si="1141"/>
        <v>63</v>
      </c>
      <c r="AV271" s="47">
        <f t="shared" si="1141"/>
        <v>2</v>
      </c>
      <c r="AW271" s="46">
        <f t="shared" si="1141"/>
        <v>0</v>
      </c>
      <c r="AX271" s="46">
        <f t="shared" si="1141"/>
        <v>0</v>
      </c>
      <c r="AY271" s="46">
        <f t="shared" si="1141"/>
        <v>0</v>
      </c>
      <c r="AZ271" s="26">
        <f t="shared" si="1141"/>
        <v>7</v>
      </c>
      <c r="BA271" s="26">
        <f t="shared" si="1141"/>
        <v>56</v>
      </c>
      <c r="BB271" s="26">
        <f t="shared" si="1141"/>
        <v>63</v>
      </c>
    </row>
    <row r="272" spans="1:54" ht="24.95" customHeight="1" x14ac:dyDescent="0.3">
      <c r="A272" s="20"/>
      <c r="B272" s="5" t="s">
        <v>70</v>
      </c>
      <c r="C272" s="38"/>
      <c r="D272" s="126"/>
      <c r="E272" s="39"/>
      <c r="F272" s="39"/>
      <c r="G272" s="34"/>
      <c r="H272" s="39"/>
      <c r="I272" s="39"/>
      <c r="J272" s="40"/>
      <c r="K272" s="40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9"/>
      <c r="AH272" s="39"/>
      <c r="AI272" s="39"/>
      <c r="AJ272" s="39"/>
      <c r="AK272" s="34"/>
      <c r="AL272" s="34"/>
      <c r="AM272" s="34"/>
      <c r="AN272" s="34"/>
      <c r="AO272" s="34"/>
      <c r="AP272" s="34"/>
      <c r="AQ272" s="34"/>
      <c r="AR272" s="34"/>
      <c r="AS272" s="35"/>
      <c r="AT272" s="35"/>
      <c r="AU272" s="35"/>
      <c r="AV272" s="45"/>
      <c r="AW272" s="35"/>
      <c r="AX272" s="35"/>
      <c r="AY272" s="35"/>
      <c r="AZ272" s="35"/>
      <c r="BA272" s="35"/>
      <c r="BB272" s="37"/>
    </row>
    <row r="273" spans="1:54" ht="24.95" customHeight="1" x14ac:dyDescent="0.3">
      <c r="A273" s="20"/>
      <c r="B273" s="21" t="s">
        <v>129</v>
      </c>
      <c r="C273" s="22">
        <v>0</v>
      </c>
      <c r="D273" s="22">
        <v>0</v>
      </c>
      <c r="E273" s="22">
        <v>0</v>
      </c>
      <c r="F273" s="22">
        <v>0</v>
      </c>
      <c r="G273" s="22">
        <f t="shared" ref="G273" si="1145">E273+F273</f>
        <v>0</v>
      </c>
      <c r="H273" s="22">
        <v>40</v>
      </c>
      <c r="I273" s="22">
        <f>33+32</f>
        <v>65</v>
      </c>
      <c r="J273" s="22">
        <f>1+3</f>
        <v>4</v>
      </c>
      <c r="K273" s="22">
        <f>6+10</f>
        <v>16</v>
      </c>
      <c r="L273" s="22">
        <f t="shared" ref="L273" si="1146">J273+K273</f>
        <v>20</v>
      </c>
      <c r="M273" s="22">
        <v>0</v>
      </c>
      <c r="N273" s="22">
        <v>0</v>
      </c>
      <c r="O273" s="22">
        <v>1</v>
      </c>
      <c r="P273" s="22">
        <v>0</v>
      </c>
      <c r="Q273" s="22">
        <f t="shared" ref="Q273" si="1147">O273+P273</f>
        <v>1</v>
      </c>
      <c r="R273" s="22">
        <v>20</v>
      </c>
      <c r="S273" s="22">
        <v>7</v>
      </c>
      <c r="T273" s="22">
        <v>1</v>
      </c>
      <c r="U273" s="22">
        <v>4</v>
      </c>
      <c r="V273" s="22">
        <f t="shared" ref="V273" si="1148">T273+U273</f>
        <v>5</v>
      </c>
      <c r="W273" s="22">
        <v>30</v>
      </c>
      <c r="X273" s="22">
        <v>54</v>
      </c>
      <c r="Y273" s="22">
        <v>2</v>
      </c>
      <c r="Z273" s="22">
        <v>15</v>
      </c>
      <c r="AA273" s="22">
        <f t="shared" ref="AA273" si="1149">Y273+Z273</f>
        <v>17</v>
      </c>
      <c r="AB273" s="22">
        <v>0</v>
      </c>
      <c r="AC273" s="22">
        <v>1</v>
      </c>
      <c r="AD273" s="22">
        <v>0</v>
      </c>
      <c r="AE273" s="22">
        <v>0</v>
      </c>
      <c r="AF273" s="22">
        <f t="shared" ref="AF273" si="1150">AD273+AE273</f>
        <v>0</v>
      </c>
      <c r="AG273" s="22">
        <v>30</v>
      </c>
      <c r="AH273" s="22">
        <f>6+3</f>
        <v>9</v>
      </c>
      <c r="AI273" s="22">
        <v>0</v>
      </c>
      <c r="AJ273" s="22">
        <v>4</v>
      </c>
      <c r="AK273" s="22">
        <f t="shared" ref="AK273" si="1151">AI273+AJ273</f>
        <v>4</v>
      </c>
      <c r="AL273" s="22">
        <v>0</v>
      </c>
      <c r="AM273" s="22">
        <v>0</v>
      </c>
      <c r="AN273" s="22">
        <v>0</v>
      </c>
      <c r="AO273" s="22">
        <v>0</v>
      </c>
      <c r="AP273" s="22">
        <f t="shared" ref="AP273" si="1152">AN273+AO273</f>
        <v>0</v>
      </c>
      <c r="AQ273" s="22">
        <f>C273+H273+AG273+M273+R273+W273+AB273</f>
        <v>120</v>
      </c>
      <c r="AR273" s="22">
        <f>D273+I273+AH273+N273+S273+X273+AC273</f>
        <v>136</v>
      </c>
      <c r="AS273" s="23">
        <f t="shared" ref="AS273" si="1153">E273+J273+O273+T273+Y273+AD273+AI273</f>
        <v>8</v>
      </c>
      <c r="AT273" s="23">
        <f t="shared" ref="AT273" si="1154">F273+K273+P273+U273+Z273+AE273+AJ273</f>
        <v>39</v>
      </c>
      <c r="AU273" s="23">
        <f t="shared" ref="AU273" si="1155">G273+L273+Q273+V273+AA273+AF273+AK273</f>
        <v>47</v>
      </c>
      <c r="AV273" s="24">
        <v>2</v>
      </c>
      <c r="AW273" s="23" t="str">
        <f t="shared" si="907"/>
        <v>0</v>
      </c>
      <c r="AX273" s="23" t="str">
        <f t="shared" si="908"/>
        <v>0</v>
      </c>
      <c r="AY273" s="23">
        <f t="shared" si="909"/>
        <v>0</v>
      </c>
      <c r="AZ273" s="23">
        <f t="shared" si="910"/>
        <v>8</v>
      </c>
      <c r="BA273" s="23">
        <f t="shared" si="911"/>
        <v>39</v>
      </c>
      <c r="BB273" s="23">
        <f t="shared" si="912"/>
        <v>47</v>
      </c>
    </row>
    <row r="274" spans="1:54" s="2" customFormat="1" ht="24.95" customHeight="1" x14ac:dyDescent="0.3">
      <c r="A274" s="4"/>
      <c r="B274" s="100" t="s">
        <v>58</v>
      </c>
      <c r="C274" s="26">
        <f>SUM(C273)</f>
        <v>0</v>
      </c>
      <c r="D274" s="26">
        <f>SUM(D273)</f>
        <v>0</v>
      </c>
      <c r="E274" s="26">
        <f t="shared" ref="E274:BB274" si="1156">SUM(E273)</f>
        <v>0</v>
      </c>
      <c r="F274" s="26">
        <f t="shared" si="1156"/>
        <v>0</v>
      </c>
      <c r="G274" s="26">
        <f t="shared" si="1156"/>
        <v>0</v>
      </c>
      <c r="H274" s="26">
        <f t="shared" si="1156"/>
        <v>40</v>
      </c>
      <c r="I274" s="26">
        <f t="shared" ref="I274" si="1157">SUM(I273)</f>
        <v>65</v>
      </c>
      <c r="J274" s="26">
        <f t="shared" si="1156"/>
        <v>4</v>
      </c>
      <c r="K274" s="26">
        <f t="shared" si="1156"/>
        <v>16</v>
      </c>
      <c r="L274" s="26">
        <f t="shared" si="1156"/>
        <v>20</v>
      </c>
      <c r="M274" s="26">
        <f t="shared" ref="M274:AF274" si="1158">SUM(M273)</f>
        <v>0</v>
      </c>
      <c r="N274" s="26">
        <f t="shared" ref="N274" si="1159">SUM(N273)</f>
        <v>0</v>
      </c>
      <c r="O274" s="26">
        <f t="shared" si="1158"/>
        <v>1</v>
      </c>
      <c r="P274" s="26">
        <f t="shared" si="1158"/>
        <v>0</v>
      </c>
      <c r="Q274" s="26">
        <f t="shared" si="1158"/>
        <v>1</v>
      </c>
      <c r="R274" s="26">
        <f t="shared" si="1158"/>
        <v>20</v>
      </c>
      <c r="S274" s="26">
        <f t="shared" ref="S274" si="1160">SUM(S273)</f>
        <v>7</v>
      </c>
      <c r="T274" s="26">
        <f t="shared" si="1158"/>
        <v>1</v>
      </c>
      <c r="U274" s="26">
        <f t="shared" si="1158"/>
        <v>4</v>
      </c>
      <c r="V274" s="26">
        <f t="shared" si="1158"/>
        <v>5</v>
      </c>
      <c r="W274" s="26">
        <f t="shared" si="1158"/>
        <v>30</v>
      </c>
      <c r="X274" s="26">
        <f t="shared" ref="X274" si="1161">SUM(X273)</f>
        <v>54</v>
      </c>
      <c r="Y274" s="26">
        <f t="shared" si="1158"/>
        <v>2</v>
      </c>
      <c r="Z274" s="26">
        <f t="shared" si="1158"/>
        <v>15</v>
      </c>
      <c r="AA274" s="26">
        <f t="shared" si="1158"/>
        <v>17</v>
      </c>
      <c r="AB274" s="26">
        <f t="shared" si="1158"/>
        <v>0</v>
      </c>
      <c r="AC274" s="26">
        <f t="shared" ref="AC274" si="1162">SUM(AC273)</f>
        <v>1</v>
      </c>
      <c r="AD274" s="26">
        <f t="shared" si="1158"/>
        <v>0</v>
      </c>
      <c r="AE274" s="26">
        <f t="shared" si="1158"/>
        <v>0</v>
      </c>
      <c r="AF274" s="26">
        <f t="shared" si="1158"/>
        <v>0</v>
      </c>
      <c r="AG274" s="26">
        <f t="shared" si="1156"/>
        <v>30</v>
      </c>
      <c r="AH274" s="26">
        <f t="shared" ref="AH274" si="1163">SUM(AH273)</f>
        <v>9</v>
      </c>
      <c r="AI274" s="26">
        <f t="shared" si="1156"/>
        <v>0</v>
      </c>
      <c r="AJ274" s="26">
        <f t="shared" si="1156"/>
        <v>4</v>
      </c>
      <c r="AK274" s="26">
        <f t="shared" si="1156"/>
        <v>4</v>
      </c>
      <c r="AL274" s="26">
        <f t="shared" ref="AL274:AP274" si="1164">SUM(AL273)</f>
        <v>0</v>
      </c>
      <c r="AM274" s="26">
        <f t="shared" si="1164"/>
        <v>0</v>
      </c>
      <c r="AN274" s="26">
        <f t="shared" si="1164"/>
        <v>0</v>
      </c>
      <c r="AO274" s="26">
        <f t="shared" si="1164"/>
        <v>0</v>
      </c>
      <c r="AP274" s="26">
        <f t="shared" si="1164"/>
        <v>0</v>
      </c>
      <c r="AQ274" s="26">
        <f t="shared" ref="AQ274:AR274" si="1165">SUM(AQ273)</f>
        <v>120</v>
      </c>
      <c r="AR274" s="26">
        <f t="shared" si="1165"/>
        <v>136</v>
      </c>
      <c r="AS274" s="26">
        <f t="shared" si="1156"/>
        <v>8</v>
      </c>
      <c r="AT274" s="26">
        <f t="shared" si="1156"/>
        <v>39</v>
      </c>
      <c r="AU274" s="26">
        <f t="shared" si="1156"/>
        <v>47</v>
      </c>
      <c r="AV274" s="27">
        <f t="shared" si="1156"/>
        <v>2</v>
      </c>
      <c r="AW274" s="26">
        <f t="shared" si="1156"/>
        <v>0</v>
      </c>
      <c r="AX274" s="26">
        <f t="shared" si="1156"/>
        <v>0</v>
      </c>
      <c r="AY274" s="26">
        <f t="shared" si="1156"/>
        <v>0</v>
      </c>
      <c r="AZ274" s="26">
        <f t="shared" si="1156"/>
        <v>8</v>
      </c>
      <c r="BA274" s="26">
        <f t="shared" si="1156"/>
        <v>39</v>
      </c>
      <c r="BB274" s="26">
        <f t="shared" si="1156"/>
        <v>47</v>
      </c>
    </row>
    <row r="275" spans="1:54" s="2" customFormat="1" ht="24.95" customHeight="1" x14ac:dyDescent="0.3">
      <c r="A275" s="4"/>
      <c r="B275" s="100" t="s">
        <v>60</v>
      </c>
      <c r="C275" s="26">
        <f>C271+C274</f>
        <v>0</v>
      </c>
      <c r="D275" s="26">
        <f>D271+D274</f>
        <v>0</v>
      </c>
      <c r="E275" s="26">
        <f t="shared" ref="E275:BB275" si="1166">E271+E274</f>
        <v>0</v>
      </c>
      <c r="F275" s="26">
        <f t="shared" si="1166"/>
        <v>0</v>
      </c>
      <c r="G275" s="26">
        <f t="shared" si="1166"/>
        <v>0</v>
      </c>
      <c r="H275" s="26">
        <f t="shared" si="1166"/>
        <v>70</v>
      </c>
      <c r="I275" s="26">
        <f t="shared" ref="I275" si="1167">I271+I274</f>
        <v>204</v>
      </c>
      <c r="J275" s="26">
        <f t="shared" si="1166"/>
        <v>9</v>
      </c>
      <c r="K275" s="26">
        <f t="shared" si="1166"/>
        <v>53</v>
      </c>
      <c r="L275" s="26">
        <f t="shared" si="1166"/>
        <v>62</v>
      </c>
      <c r="M275" s="26">
        <f t="shared" ref="M275:AF275" si="1168">M271+M274</f>
        <v>0</v>
      </c>
      <c r="N275" s="26">
        <f t="shared" ref="N275" si="1169">N271+N274</f>
        <v>0</v>
      </c>
      <c r="O275" s="26">
        <f t="shared" si="1168"/>
        <v>1</v>
      </c>
      <c r="P275" s="26">
        <f t="shared" si="1168"/>
        <v>0</v>
      </c>
      <c r="Q275" s="26">
        <f t="shared" si="1168"/>
        <v>1</v>
      </c>
      <c r="R275" s="26">
        <f t="shared" si="1168"/>
        <v>45</v>
      </c>
      <c r="S275" s="26">
        <f t="shared" ref="S275" si="1170">S271+S274</f>
        <v>34</v>
      </c>
      <c r="T275" s="26">
        <f t="shared" si="1168"/>
        <v>1</v>
      </c>
      <c r="U275" s="26">
        <f t="shared" si="1168"/>
        <v>16</v>
      </c>
      <c r="V275" s="26">
        <f t="shared" si="1168"/>
        <v>17</v>
      </c>
      <c r="W275" s="26">
        <f t="shared" si="1168"/>
        <v>30</v>
      </c>
      <c r="X275" s="26">
        <f t="shared" ref="X275" si="1171">X271+X274</f>
        <v>54</v>
      </c>
      <c r="Y275" s="26">
        <f t="shared" si="1168"/>
        <v>2</v>
      </c>
      <c r="Z275" s="26">
        <f t="shared" si="1168"/>
        <v>15</v>
      </c>
      <c r="AA275" s="26">
        <f t="shared" si="1168"/>
        <v>17</v>
      </c>
      <c r="AB275" s="26">
        <f t="shared" si="1168"/>
        <v>0</v>
      </c>
      <c r="AC275" s="26">
        <f t="shared" ref="AC275" si="1172">AC271+AC274</f>
        <v>1</v>
      </c>
      <c r="AD275" s="26">
        <f t="shared" si="1168"/>
        <v>0</v>
      </c>
      <c r="AE275" s="26">
        <f t="shared" si="1168"/>
        <v>0</v>
      </c>
      <c r="AF275" s="26">
        <f t="shared" si="1168"/>
        <v>0</v>
      </c>
      <c r="AG275" s="26">
        <f t="shared" si="1166"/>
        <v>45</v>
      </c>
      <c r="AH275" s="26">
        <f t="shared" ref="AH275" si="1173">AH271+AH274</f>
        <v>24</v>
      </c>
      <c r="AI275" s="26">
        <f t="shared" si="1166"/>
        <v>2</v>
      </c>
      <c r="AJ275" s="26">
        <f t="shared" si="1166"/>
        <v>11</v>
      </c>
      <c r="AK275" s="26">
        <f t="shared" si="1166"/>
        <v>13</v>
      </c>
      <c r="AL275" s="26">
        <f t="shared" ref="AL275:AP275" si="1174">AL271+AL274</f>
        <v>0</v>
      </c>
      <c r="AM275" s="26">
        <f t="shared" si="1174"/>
        <v>0</v>
      </c>
      <c r="AN275" s="26">
        <f t="shared" si="1174"/>
        <v>0</v>
      </c>
      <c r="AO275" s="26">
        <f t="shared" si="1174"/>
        <v>0</v>
      </c>
      <c r="AP275" s="26">
        <f t="shared" si="1174"/>
        <v>0</v>
      </c>
      <c r="AQ275" s="26">
        <f t="shared" ref="AQ275:AR275" si="1175">AQ271+AQ274</f>
        <v>190</v>
      </c>
      <c r="AR275" s="26">
        <f t="shared" si="1175"/>
        <v>317</v>
      </c>
      <c r="AS275" s="26">
        <f t="shared" si="1166"/>
        <v>15</v>
      </c>
      <c r="AT275" s="26">
        <f t="shared" si="1166"/>
        <v>95</v>
      </c>
      <c r="AU275" s="26">
        <f t="shared" si="1166"/>
        <v>110</v>
      </c>
      <c r="AV275" s="27"/>
      <c r="AW275" s="26">
        <f t="shared" si="1166"/>
        <v>0</v>
      </c>
      <c r="AX275" s="26">
        <f t="shared" si="1166"/>
        <v>0</v>
      </c>
      <c r="AY275" s="26">
        <f t="shared" si="1166"/>
        <v>0</v>
      </c>
      <c r="AZ275" s="26">
        <f t="shared" si="1166"/>
        <v>15</v>
      </c>
      <c r="BA275" s="26">
        <f t="shared" si="1166"/>
        <v>95</v>
      </c>
      <c r="BB275" s="26">
        <f t="shared" si="1166"/>
        <v>110</v>
      </c>
    </row>
    <row r="276" spans="1:54" s="2" customFormat="1" ht="24.95" customHeight="1" x14ac:dyDescent="0.3">
      <c r="A276" s="29"/>
      <c r="B276" s="101" t="s">
        <v>41</v>
      </c>
      <c r="C276" s="31">
        <f>C275</f>
        <v>0</v>
      </c>
      <c r="D276" s="31">
        <f>D275</f>
        <v>0</v>
      </c>
      <c r="E276" s="31">
        <f t="shared" ref="E276:BB276" si="1176">E275</f>
        <v>0</v>
      </c>
      <c r="F276" s="31">
        <f t="shared" si="1176"/>
        <v>0</v>
      </c>
      <c r="G276" s="31">
        <f t="shared" si="1176"/>
        <v>0</v>
      </c>
      <c r="H276" s="31">
        <f t="shared" si="1176"/>
        <v>70</v>
      </c>
      <c r="I276" s="31">
        <f t="shared" ref="I276" si="1177">I275</f>
        <v>204</v>
      </c>
      <c r="J276" s="31">
        <f t="shared" si="1176"/>
        <v>9</v>
      </c>
      <c r="K276" s="31">
        <f t="shared" si="1176"/>
        <v>53</v>
      </c>
      <c r="L276" s="31">
        <f t="shared" si="1176"/>
        <v>62</v>
      </c>
      <c r="M276" s="31">
        <f t="shared" ref="M276:AF276" si="1178">M275</f>
        <v>0</v>
      </c>
      <c r="N276" s="31">
        <f t="shared" ref="N276" si="1179">N275</f>
        <v>0</v>
      </c>
      <c r="O276" s="31">
        <f t="shared" si="1178"/>
        <v>1</v>
      </c>
      <c r="P276" s="31">
        <f t="shared" si="1178"/>
        <v>0</v>
      </c>
      <c r="Q276" s="31">
        <f t="shared" si="1178"/>
        <v>1</v>
      </c>
      <c r="R276" s="31">
        <f t="shared" si="1178"/>
        <v>45</v>
      </c>
      <c r="S276" s="31">
        <f t="shared" ref="S276" si="1180">S275</f>
        <v>34</v>
      </c>
      <c r="T276" s="31">
        <f t="shared" si="1178"/>
        <v>1</v>
      </c>
      <c r="U276" s="31">
        <f t="shared" si="1178"/>
        <v>16</v>
      </c>
      <c r="V276" s="31">
        <f t="shared" si="1178"/>
        <v>17</v>
      </c>
      <c r="W276" s="31">
        <f t="shared" si="1178"/>
        <v>30</v>
      </c>
      <c r="X276" s="31">
        <f t="shared" ref="X276" si="1181">X275</f>
        <v>54</v>
      </c>
      <c r="Y276" s="31">
        <f t="shared" si="1178"/>
        <v>2</v>
      </c>
      <c r="Z276" s="31">
        <f t="shared" si="1178"/>
        <v>15</v>
      </c>
      <c r="AA276" s="31">
        <f t="shared" si="1178"/>
        <v>17</v>
      </c>
      <c r="AB276" s="31">
        <f t="shared" si="1178"/>
        <v>0</v>
      </c>
      <c r="AC276" s="31">
        <f t="shared" ref="AC276" si="1182">AC275</f>
        <v>1</v>
      </c>
      <c r="AD276" s="31">
        <f t="shared" si="1178"/>
        <v>0</v>
      </c>
      <c r="AE276" s="31">
        <f t="shared" si="1178"/>
        <v>0</v>
      </c>
      <c r="AF276" s="31">
        <f t="shared" si="1178"/>
        <v>0</v>
      </c>
      <c r="AG276" s="31">
        <f t="shared" si="1176"/>
        <v>45</v>
      </c>
      <c r="AH276" s="31">
        <f t="shared" ref="AH276" si="1183">AH275</f>
        <v>24</v>
      </c>
      <c r="AI276" s="31">
        <f t="shared" si="1176"/>
        <v>2</v>
      </c>
      <c r="AJ276" s="31">
        <f t="shared" si="1176"/>
        <v>11</v>
      </c>
      <c r="AK276" s="31">
        <f t="shared" si="1176"/>
        <v>13</v>
      </c>
      <c r="AL276" s="31">
        <f t="shared" ref="AL276:AP276" si="1184">AL275</f>
        <v>0</v>
      </c>
      <c r="AM276" s="31">
        <f t="shared" si="1184"/>
        <v>0</v>
      </c>
      <c r="AN276" s="31">
        <f t="shared" si="1184"/>
        <v>0</v>
      </c>
      <c r="AO276" s="31">
        <f t="shared" si="1184"/>
        <v>0</v>
      </c>
      <c r="AP276" s="31">
        <f t="shared" si="1184"/>
        <v>0</v>
      </c>
      <c r="AQ276" s="31">
        <f t="shared" ref="AQ276:AR276" si="1185">AQ275</f>
        <v>190</v>
      </c>
      <c r="AR276" s="31">
        <f t="shared" si="1185"/>
        <v>317</v>
      </c>
      <c r="AS276" s="31">
        <f t="shared" si="1176"/>
        <v>15</v>
      </c>
      <c r="AT276" s="31">
        <f t="shared" si="1176"/>
        <v>95</v>
      </c>
      <c r="AU276" s="31">
        <f t="shared" si="1176"/>
        <v>110</v>
      </c>
      <c r="AV276" s="32"/>
      <c r="AW276" s="31">
        <f t="shared" si="1176"/>
        <v>0</v>
      </c>
      <c r="AX276" s="31">
        <f t="shared" si="1176"/>
        <v>0</v>
      </c>
      <c r="AY276" s="31">
        <f t="shared" si="1176"/>
        <v>0</v>
      </c>
      <c r="AZ276" s="31">
        <f t="shared" si="1176"/>
        <v>15</v>
      </c>
      <c r="BA276" s="31">
        <f t="shared" si="1176"/>
        <v>95</v>
      </c>
      <c r="BB276" s="31">
        <f t="shared" si="1176"/>
        <v>110</v>
      </c>
    </row>
    <row r="277" spans="1:54" s="106" customFormat="1" ht="24.95" customHeight="1" x14ac:dyDescent="0.3">
      <c r="A277" s="102"/>
      <c r="B277" s="103" t="s">
        <v>1</v>
      </c>
      <c r="C277" s="104">
        <f>C276+C259+C251+C233+C209+C189+C172+C128+C74+C63+C25+C266</f>
        <v>784</v>
      </c>
      <c r="D277" s="104">
        <f t="shared" ref="D277:Q277" si="1186">D276+D259+D251+D233+D209+D189+D172+D128+D74+D63+D25</f>
        <v>1690</v>
      </c>
      <c r="E277" s="104">
        <f t="shared" si="1186"/>
        <v>395</v>
      </c>
      <c r="F277" s="104">
        <f t="shared" si="1186"/>
        <v>402</v>
      </c>
      <c r="G277" s="104">
        <f t="shared" si="1186"/>
        <v>797</v>
      </c>
      <c r="H277" s="104">
        <f t="shared" si="1186"/>
        <v>1919</v>
      </c>
      <c r="I277" s="104">
        <f t="shared" si="1186"/>
        <v>6164</v>
      </c>
      <c r="J277" s="104">
        <f t="shared" si="1186"/>
        <v>681</v>
      </c>
      <c r="K277" s="104">
        <f t="shared" si="1186"/>
        <v>1816</v>
      </c>
      <c r="L277" s="104">
        <f t="shared" si="1186"/>
        <v>2497</v>
      </c>
      <c r="M277" s="104">
        <f t="shared" si="1186"/>
        <v>1542</v>
      </c>
      <c r="N277" s="104">
        <f t="shared" si="1186"/>
        <v>3997</v>
      </c>
      <c r="O277" s="104">
        <f t="shared" si="1186"/>
        <v>935</v>
      </c>
      <c r="P277" s="104">
        <f t="shared" si="1186"/>
        <v>550</v>
      </c>
      <c r="Q277" s="104">
        <f t="shared" si="1186"/>
        <v>1485</v>
      </c>
      <c r="R277" s="104">
        <f>R276+R259+R251+R233+R209+R189+R172+R128+R74+R63+R25+R266</f>
        <v>1373</v>
      </c>
      <c r="S277" s="104">
        <f>S276+S259+S251+S233+S209+S189+S172+S128+S74+S63+S25+S266</f>
        <v>2443</v>
      </c>
      <c r="T277" s="104">
        <f t="shared" ref="T277:V277" si="1187">T276+T259+T251+T233+T209+T189+T172+T128+T74+T63+T25+T266</f>
        <v>502</v>
      </c>
      <c r="U277" s="104">
        <f t="shared" si="1187"/>
        <v>608</v>
      </c>
      <c r="V277" s="104">
        <f t="shared" si="1187"/>
        <v>1110</v>
      </c>
      <c r="W277" s="104">
        <f>W276+W259+W251+W233+W209+W189+W172+W128+W74+W63+W25+W266</f>
        <v>932</v>
      </c>
      <c r="X277" s="104">
        <f t="shared" ref="X277:AA277" si="1188">X276+X259+X251+X233+X209+X189+X172+X128+X74+X63+X25+X266</f>
        <v>2191</v>
      </c>
      <c r="Y277" s="104">
        <f t="shared" si="1188"/>
        <v>312</v>
      </c>
      <c r="Z277" s="104">
        <f t="shared" si="1188"/>
        <v>435</v>
      </c>
      <c r="AA277" s="104">
        <f t="shared" si="1188"/>
        <v>747</v>
      </c>
      <c r="AB277" s="104">
        <f t="shared" ref="AB277:AF277" si="1189">AB276+AB259+AB251+AB233+AB209+AB189+AB172+AB128+AB74+AB63+AB25</f>
        <v>60</v>
      </c>
      <c r="AC277" s="104">
        <f t="shared" si="1189"/>
        <v>174</v>
      </c>
      <c r="AD277" s="104">
        <f t="shared" si="1189"/>
        <v>118</v>
      </c>
      <c r="AE277" s="104">
        <f t="shared" si="1189"/>
        <v>25</v>
      </c>
      <c r="AF277" s="104">
        <f t="shared" si="1189"/>
        <v>143</v>
      </c>
      <c r="AG277" s="104">
        <f>AG276+AG259+AG251+AG233+AG209+AG189+AG172+AG128+AG74+AG63+AG25+AG266</f>
        <v>620</v>
      </c>
      <c r="AH277" s="104">
        <f t="shared" ref="AH277:AK277" si="1190">AH276+AH259+AH251+AH233+AH209+AH189+AH172+AH128+AH74+AH63+AH25+AH266</f>
        <v>714</v>
      </c>
      <c r="AI277" s="104">
        <f t="shared" si="1190"/>
        <v>164</v>
      </c>
      <c r="AJ277" s="104">
        <f t="shared" si="1190"/>
        <v>177</v>
      </c>
      <c r="AK277" s="104">
        <f t="shared" si="1190"/>
        <v>341</v>
      </c>
      <c r="AL277" s="104">
        <f>AL276+AL259+AL251+AL233+AL209+AL189+AL172+AL128+AL74+AL63+AL25+AL266</f>
        <v>65</v>
      </c>
      <c r="AM277" s="104">
        <f t="shared" ref="AM277:AP277" si="1191">AM276+AM259+AM251+AM233+AM209+AM189+AM172+AM128+AM74+AM63+AM25+AM266</f>
        <v>45</v>
      </c>
      <c r="AN277" s="104">
        <f t="shared" si="1191"/>
        <v>31</v>
      </c>
      <c r="AO277" s="104">
        <f t="shared" si="1191"/>
        <v>7</v>
      </c>
      <c r="AP277" s="104">
        <f t="shared" si="1191"/>
        <v>38</v>
      </c>
      <c r="AQ277" s="104">
        <f>AQ276+AQ259+AQ251+AQ233+AQ209+AQ189+AQ172+AQ128+AQ74+AQ63+AQ25+AQ266</f>
        <v>7295</v>
      </c>
      <c r="AR277" s="104">
        <f>AR276+AR259+AR251+AR233+AR209+AR189+AR172+AR128+AR74+AR63+AR25+AR266</f>
        <v>17418</v>
      </c>
      <c r="AS277" s="104">
        <f>AS276+AS259+AS251+AS233+AS209+AS189+AS172+AS128+AS74+AS63+AS25+AS266</f>
        <v>3138</v>
      </c>
      <c r="AT277" s="104">
        <f>AT276+AT259+AT251+AT233+AT209+AT189+AT172+AT128+AT74+AT63+AT25+AT266</f>
        <v>4020</v>
      </c>
      <c r="AU277" s="104">
        <f>AU276+AU259+AU251+AU233+AU209+AU189+AU172+AU128+AU74+AU63+AU25+AU266</f>
        <v>7158</v>
      </c>
      <c r="AV277" s="105"/>
      <c r="AW277" s="104">
        <f t="shared" ref="AW277:BB277" si="1192">AW276+AW259+AW251+AW233+AW209+AW189+AW172+AW128+AW74+AW63+AW25+AW266</f>
        <v>421</v>
      </c>
      <c r="AX277" s="104">
        <f t="shared" si="1192"/>
        <v>1218</v>
      </c>
      <c r="AY277" s="104">
        <f t="shared" si="1192"/>
        <v>1639</v>
      </c>
      <c r="AZ277" s="104">
        <f t="shared" si="1192"/>
        <v>2717</v>
      </c>
      <c r="BA277" s="104">
        <f t="shared" si="1192"/>
        <v>2802</v>
      </c>
      <c r="BB277" s="104">
        <f t="shared" si="1192"/>
        <v>5519</v>
      </c>
    </row>
    <row r="278" spans="1:54" s="2" customFormat="1" ht="24.95" customHeight="1" x14ac:dyDescent="0.3">
      <c r="A278" s="107"/>
      <c r="B278" s="107" t="s">
        <v>161</v>
      </c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  <c r="AD278" s="108"/>
      <c r="AE278" s="108"/>
      <c r="AF278" s="108"/>
      <c r="AG278" s="108"/>
      <c r="AH278" s="108"/>
      <c r="AI278" s="108"/>
      <c r="AJ278" s="108"/>
      <c r="AK278" s="108"/>
      <c r="AL278" s="108"/>
      <c r="AM278" s="108"/>
      <c r="AN278" s="108"/>
      <c r="AO278" s="108"/>
      <c r="AP278" s="108"/>
      <c r="AQ278" s="108"/>
      <c r="AR278" s="108"/>
      <c r="AS278" s="94"/>
      <c r="AT278" s="94"/>
      <c r="AU278" s="94"/>
      <c r="AV278" s="109"/>
      <c r="AW278" s="110"/>
      <c r="AX278" s="110"/>
      <c r="AY278" s="110"/>
      <c r="AZ278" s="94"/>
      <c r="BA278" s="94"/>
      <c r="BB278" s="110"/>
    </row>
    <row r="279" spans="1:54" ht="24.95" customHeight="1" x14ac:dyDescent="0.3">
      <c r="B279" s="112" t="s">
        <v>138</v>
      </c>
      <c r="AQ279" s="114"/>
      <c r="AR279" s="114"/>
    </row>
    <row r="280" spans="1:54" ht="24.95" customHeight="1" x14ac:dyDescent="0.3">
      <c r="AQ280" s="114"/>
      <c r="AR280" s="114"/>
    </row>
    <row r="281" spans="1:54" ht="24.95" customHeight="1" x14ac:dyDescent="0.3"/>
    <row r="282" spans="1:54" ht="24.95" customHeight="1" x14ac:dyDescent="0.3"/>
    <row r="283" spans="1:54" ht="24.95" customHeight="1" x14ac:dyDescent="0.3"/>
    <row r="284" spans="1:54" ht="24.95" customHeight="1" x14ac:dyDescent="0.3"/>
    <row r="285" spans="1:54" ht="24.95" customHeight="1" x14ac:dyDescent="0.3"/>
    <row r="286" spans="1:54" ht="24.95" customHeight="1" x14ac:dyDescent="0.3"/>
    <row r="287" spans="1:54" ht="24.95" customHeight="1" x14ac:dyDescent="0.3"/>
    <row r="288" spans="1:54" ht="24.95" customHeight="1" x14ac:dyDescent="0.3"/>
    <row r="289" ht="24.95" customHeight="1" x14ac:dyDescent="0.3"/>
  </sheetData>
  <sortState ref="B254:B255">
    <sortCondition ref="B254"/>
  </sortState>
  <mergeCells count="43">
    <mergeCell ref="A1:BB1"/>
    <mergeCell ref="A2:B6"/>
    <mergeCell ref="C2:BB2"/>
    <mergeCell ref="C3:AP3"/>
    <mergeCell ref="AV3:AV5"/>
    <mergeCell ref="AW3:AY5"/>
    <mergeCell ref="AQ5:AQ6"/>
    <mergeCell ref="AZ3:BB5"/>
    <mergeCell ref="C4:G4"/>
    <mergeCell ref="H4:L4"/>
    <mergeCell ref="AG4:AK4"/>
    <mergeCell ref="C5:C6"/>
    <mergeCell ref="M4:Q4"/>
    <mergeCell ref="M5:M6"/>
    <mergeCell ref="O5:Q5"/>
    <mergeCell ref="AI5:AK5"/>
    <mergeCell ref="R4:V4"/>
    <mergeCell ref="W4:AA4"/>
    <mergeCell ref="AB4:AF4"/>
    <mergeCell ref="AH5:AH6"/>
    <mergeCell ref="AG5:AG6"/>
    <mergeCell ref="R5:R6"/>
    <mergeCell ref="T5:V5"/>
    <mergeCell ref="W5:W6"/>
    <mergeCell ref="Y5:AA5"/>
    <mergeCell ref="AB5:AB6"/>
    <mergeCell ref="AD5:AF5"/>
    <mergeCell ref="AC5:AC6"/>
    <mergeCell ref="D5:D6"/>
    <mergeCell ref="I5:I6"/>
    <mergeCell ref="N5:N6"/>
    <mergeCell ref="S5:S6"/>
    <mergeCell ref="X5:X6"/>
    <mergeCell ref="E5:G5"/>
    <mergeCell ref="H5:H6"/>
    <mergeCell ref="J5:L5"/>
    <mergeCell ref="AR5:AR6"/>
    <mergeCell ref="AS5:AU5"/>
    <mergeCell ref="AQ3:AU4"/>
    <mergeCell ref="AL4:AP4"/>
    <mergeCell ref="AL5:AL6"/>
    <mergeCell ref="AM5:AM6"/>
    <mergeCell ref="AN5:AP5"/>
  </mergeCells>
  <pageMargins left="0.39370078740157483" right="0.19685039370078741" top="0.39370078740157483" bottom="0.39370078740157483" header="0.31496062992125984" footer="0.31496062992125984"/>
  <pageSetup paperSize="8" scale="60" orientation="landscape" r:id="rId1"/>
  <headerFooter>
    <oddFooter xml:space="preserve">&amp;Rหน้าที่ &amp;P จาก &amp;N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4" sqref="A4"/>
    </sheetView>
  </sheetViews>
  <sheetFormatPr defaultRowHeight="14.25" x14ac:dyDescent="0.2"/>
  <cols>
    <col min="1" max="1" width="25.875" customWidth="1"/>
    <col min="2" max="2" width="9.875" customWidth="1"/>
  </cols>
  <sheetData>
    <row r="1" spans="1:2" ht="21" x14ac:dyDescent="0.35">
      <c r="A1" s="137" t="s">
        <v>93</v>
      </c>
      <c r="B1" s="138">
        <f>นักศึกษาเข้าใหม่!AU25</f>
        <v>657</v>
      </c>
    </row>
    <row r="2" spans="1:2" ht="21" x14ac:dyDescent="0.35">
      <c r="A2" s="137" t="s">
        <v>97</v>
      </c>
      <c r="B2" s="138">
        <f>นักศึกษาเข้าใหม่!AU63</f>
        <v>562</v>
      </c>
    </row>
    <row r="3" spans="1:2" ht="21" x14ac:dyDescent="0.35">
      <c r="A3" s="137" t="s">
        <v>40</v>
      </c>
      <c r="B3" s="138">
        <f>นักศึกษาเข้าใหม่!AU74</f>
        <v>380</v>
      </c>
    </row>
    <row r="4" spans="1:2" ht="21" x14ac:dyDescent="0.35">
      <c r="A4" s="137" t="s">
        <v>42</v>
      </c>
      <c r="B4" s="138">
        <f>นักศึกษาเข้าใหม่!AU128</f>
        <v>1633</v>
      </c>
    </row>
    <row r="5" spans="1:2" ht="21" x14ac:dyDescent="0.35">
      <c r="A5" s="137" t="s">
        <v>43</v>
      </c>
      <c r="B5" s="138">
        <f>นักศึกษาเข้าใหม่!AU172</f>
        <v>1819</v>
      </c>
    </row>
    <row r="6" spans="1:2" ht="21" x14ac:dyDescent="0.35">
      <c r="A6" s="137" t="s">
        <v>48</v>
      </c>
      <c r="B6" s="138">
        <f>นักศึกษาเข้าใหม่!AU189</f>
        <v>517</v>
      </c>
    </row>
    <row r="7" spans="1:2" ht="21" x14ac:dyDescent="0.35">
      <c r="A7" s="137" t="s">
        <v>50</v>
      </c>
      <c r="B7" s="138">
        <f>นักศึกษาเข้าใหม่!AU209</f>
        <v>344</v>
      </c>
    </row>
    <row r="8" spans="1:2" ht="21" x14ac:dyDescent="0.35">
      <c r="A8" s="137" t="s">
        <v>51</v>
      </c>
      <c r="B8" s="138">
        <f>นักศึกษาเข้าใหม่!AU233</f>
        <v>526</v>
      </c>
    </row>
    <row r="9" spans="1:2" ht="21" x14ac:dyDescent="0.35">
      <c r="A9" s="137" t="s">
        <v>52</v>
      </c>
      <c r="B9" s="138">
        <f>นักศึกษาเข้าใหม่!AU251</f>
        <v>345</v>
      </c>
    </row>
    <row r="10" spans="1:2" ht="21" x14ac:dyDescent="0.35">
      <c r="A10" s="137" t="s">
        <v>54</v>
      </c>
      <c r="B10" s="138">
        <f>นักศึกษาเข้าใหม่!AU259</f>
        <v>189</v>
      </c>
    </row>
    <row r="11" spans="1:2" ht="21" x14ac:dyDescent="0.35">
      <c r="A11" s="137" t="s">
        <v>139</v>
      </c>
      <c r="B11" s="138">
        <f>นักศึกษาเข้าใหม่!AU266</f>
        <v>76</v>
      </c>
    </row>
    <row r="12" spans="1:2" ht="21" x14ac:dyDescent="0.35">
      <c r="A12" s="137" t="s">
        <v>162</v>
      </c>
      <c r="B12" s="138">
        <f>นักศึกษาเข้าใหม่!AU276</f>
        <v>110</v>
      </c>
    </row>
    <row r="13" spans="1:2" ht="18.75" customHeight="1" x14ac:dyDescent="0.2">
      <c r="B13" s="138">
        <f>SUM(B1:B12)</f>
        <v>7158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นักศึกษาเข้าใหม่</vt:lpstr>
      <vt:lpstr>Sheet1</vt:lpstr>
      <vt:lpstr>นักศึกษาเข้าใหม่!Print_Titles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2018-10-08T03:11:14Z</cp:lastPrinted>
  <dcterms:created xsi:type="dcterms:W3CDTF">2010-08-08T07:13:07Z</dcterms:created>
  <dcterms:modified xsi:type="dcterms:W3CDTF">2018-10-12T08:43:03Z</dcterms:modified>
</cp:coreProperties>
</file>